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vordingborg-my.sharepoint.com/personal/beny_vordingborg_dk/Documents/Havneteam/Havneråd/2025 11 04 Møde i Kalvehave/"/>
    </mc:Choice>
  </mc:AlternateContent>
  <xr:revisionPtr revIDLastSave="285" documentId="8_{CE5F9A68-EC8C-438C-B121-5B3F3D4412FF}" xr6:coauthVersionLast="47" xr6:coauthVersionMax="47" xr10:uidLastSave="{186EA726-7F26-4EA7-878C-7BD3B5851196}"/>
  <bookViews>
    <workbookView xWindow="28680" yWindow="-120" windowWidth="29040" windowHeight="15720" tabRatio="932" xr2:uid="{00000000-000D-0000-FFFF-FFFF00000000}"/>
    <workbookView xWindow="-120" yWindow="-120" windowWidth="29040" windowHeight="15720" tabRatio="876" firstSheet="4" activeTab="13" xr2:uid="{85BDEC28-D7AA-4F77-A8E5-F567623FE5DA}"/>
  </bookViews>
  <sheets>
    <sheet name="Alle" sheetId="1" r:id="rId1"/>
    <sheet name="Fælles adm." sheetId="12" r:id="rId2"/>
    <sheet name="Klintholm Havn" sheetId="2" r:id="rId3"/>
    <sheet name="Stege Havn" sheetId="3" r:id="rId4"/>
    <sheet name="Bogø Havn" sheetId="4" r:id="rId5"/>
    <sheet name="Skåninge bro" sheetId="5" r:id="rId6"/>
    <sheet name="Nordhavnen" sheetId="6" r:id="rId7"/>
    <sheet name="Masnedsund Havn" sheetId="8" r:id="rId8"/>
    <sheet name="Jacobs Havn" sheetId="16" state="hidden" r:id="rId9"/>
    <sheet name="Gl. Kalvehave" sheetId="9" state="hidden" r:id="rId10"/>
    <sheet name="Sandvig Havn" sheetId="10" state="hidden" r:id="rId11"/>
    <sheet name="Kalvehave Havn" sheetId="11" r:id="rId12"/>
    <sheet name="Præstø Havn" sheetId="13" r:id="rId13"/>
    <sheet name="Hårbølle Havn" sheetId="15" r:id="rId14"/>
    <sheet name="Rapport pr. 27.10.2025 - m.hira" sheetId="28" state="hidden" r:id="rId15"/>
    <sheet name="Stamdata pr. 10.03.23" sheetId="27" state="hidden" r:id="rId16"/>
  </sheets>
  <definedNames>
    <definedName name="PSP">#REF!</definedName>
    <definedName name="_xlnm.Print_Area" localSheetId="0">Alle!$A$1:$F$30</definedName>
    <definedName name="_xlnm.Print_Area" localSheetId="4">'Bogø Havn'!$A$1:$F$30</definedName>
    <definedName name="_xlnm.Print_Area" localSheetId="1">'Fælles adm.'!$A$1:$F$30</definedName>
    <definedName name="_xlnm.Print_Area" localSheetId="9">'Gl. Kalvehave'!$A$1:$F$8</definedName>
    <definedName name="_xlnm.Print_Area" localSheetId="13">'Hårbølle Havn'!$A$1:$F$30</definedName>
    <definedName name="_xlnm.Print_Area" localSheetId="11">'Kalvehave Havn'!$A$1:$F$30</definedName>
    <definedName name="_xlnm.Print_Area" localSheetId="2">'Klintholm Havn'!$A$1:$F$30</definedName>
    <definedName name="_xlnm.Print_Area" localSheetId="7">'Masnedsund Havn'!$A$1:$F$30</definedName>
    <definedName name="_xlnm.Print_Area" localSheetId="6">Nordhavnen!$A$1:$F$30</definedName>
    <definedName name="_xlnm.Print_Area" localSheetId="12">'Præstø Havn'!$A$1:$F$30</definedName>
    <definedName name="_xlnm.Print_Area" localSheetId="5">'Skåninge bro'!$A$1:$F$30</definedName>
    <definedName name="_xlnm.Print_Area" localSheetId="3">'Stege Havn'!$A$1:$F$30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1" i="1" l="1"/>
  <c r="E10" i="1"/>
  <c r="C9" i="12" a="1"/>
  <c r="C9" i="12" s="1"/>
  <c r="C19" i="12"/>
  <c r="C18" i="12"/>
  <c r="C17" i="12"/>
  <c r="C16" i="12"/>
  <c r="C15" i="12"/>
  <c r="C14" i="12"/>
  <c r="C13" i="12"/>
  <c r="C12" i="12"/>
  <c r="C11" i="12"/>
  <c r="C10" i="12"/>
  <c r="C8" i="12"/>
  <c r="C7" i="12"/>
  <c r="C6" i="12"/>
  <c r="B6" i="12"/>
  <c r="C5" i="12"/>
  <c r="B9" i="12" a="1"/>
  <c r="B9" i="12" s="1"/>
  <c r="B5" i="12"/>
  <c r="B19" i="12"/>
  <c r="B18" i="12"/>
  <c r="B17" i="12"/>
  <c r="B16" i="12"/>
  <c r="B15" i="12"/>
  <c r="B14" i="12"/>
  <c r="B13" i="12"/>
  <c r="B12" i="12"/>
  <c r="B10" i="12"/>
  <c r="B8" i="12"/>
  <c r="B7" i="12"/>
  <c r="B11" i="12"/>
  <c r="D19" i="3" l="1"/>
  <c r="D20" i="2"/>
  <c r="D14" i="13"/>
  <c r="B18" i="15"/>
  <c r="C16" i="15"/>
  <c r="B16" i="15"/>
  <c r="D16" i="13"/>
  <c r="C16" i="13"/>
  <c r="E16" i="13" s="1"/>
  <c r="B16" i="13"/>
  <c r="C20" i="13"/>
  <c r="B20" i="13"/>
  <c r="D17" i="12"/>
  <c r="D15" i="12"/>
  <c r="D10" i="12"/>
  <c r="D24" i="8"/>
  <c r="D23" i="8"/>
  <c r="D14" i="6"/>
  <c r="D5" i="12"/>
  <c r="D12" i="6" l="1"/>
  <c r="D12" i="12"/>
  <c r="D11" i="2"/>
  <c r="D13" i="12" l="1"/>
  <c r="D11" i="12"/>
  <c r="C17" i="11"/>
  <c r="B17" i="11"/>
  <c r="C14" i="11"/>
  <c r="B14" i="11"/>
  <c r="C5" i="9"/>
  <c r="B5" i="9"/>
  <c r="D5" i="9" s="1"/>
  <c r="C26" i="8"/>
  <c r="B26" i="8"/>
  <c r="D26" i="8" s="1"/>
  <c r="C25" i="8"/>
  <c r="B25" i="8"/>
  <c r="C24" i="8"/>
  <c r="B24" i="8"/>
  <c r="C23" i="8"/>
  <c r="B23" i="8"/>
  <c r="B18" i="8"/>
  <c r="C16" i="8"/>
  <c r="B16" i="8"/>
  <c r="C19" i="6"/>
  <c r="B19" i="6"/>
  <c r="C17" i="6"/>
  <c r="B17" i="6"/>
  <c r="D17" i="6" s="1"/>
  <c r="C5" i="5"/>
  <c r="B5" i="5"/>
  <c r="C11" i="5"/>
  <c r="B11" i="5"/>
  <c r="B15" i="5"/>
  <c r="C13" i="5"/>
  <c r="B13" i="5"/>
  <c r="C7" i="5"/>
  <c r="B7" i="5"/>
  <c r="D7" i="5" s="1"/>
  <c r="D5" i="5" l="1"/>
  <c r="E5" i="5" l="1"/>
  <c r="D17" i="11"/>
  <c r="D18" i="8"/>
  <c r="E7" i="5"/>
  <c r="D13" i="5"/>
  <c r="B22" i="4"/>
  <c r="D22" i="4" s="1"/>
  <c r="C16" i="4"/>
  <c r="B16" i="4"/>
  <c r="B18" i="3"/>
  <c r="C16" i="3"/>
  <c r="B16" i="3"/>
  <c r="C28" i="2"/>
  <c r="B28" i="2"/>
  <c r="D28" i="2" s="1"/>
  <c r="D15" i="4"/>
  <c r="D24" i="15"/>
  <c r="D16" i="15"/>
  <c r="B8" i="15"/>
  <c r="C8" i="15"/>
  <c r="D8" i="15" s="1"/>
  <c r="E8" i="15" s="1"/>
  <c r="B9" i="15"/>
  <c r="C9" i="15"/>
  <c r="D9" i="15" s="1"/>
  <c r="B10" i="15"/>
  <c r="C10" i="15"/>
  <c r="D10" i="15" s="1"/>
  <c r="B11" i="15"/>
  <c r="C11" i="15"/>
  <c r="D11" i="15" s="1"/>
  <c r="B12" i="15"/>
  <c r="C12" i="15"/>
  <c r="B13" i="15"/>
  <c r="C13" i="15"/>
  <c r="D13" i="15" s="1"/>
  <c r="D28" i="13"/>
  <c r="E13" i="15" l="1"/>
  <c r="E12" i="15"/>
  <c r="E10" i="15"/>
  <c r="E11" i="15"/>
  <c r="E9" i="15"/>
  <c r="B8" i="13"/>
  <c r="D8" i="13" s="1"/>
  <c r="C8" i="13"/>
  <c r="B9" i="13"/>
  <c r="C9" i="13"/>
  <c r="B10" i="13"/>
  <c r="C10" i="13"/>
  <c r="D10" i="13" s="1"/>
  <c r="B11" i="13"/>
  <c r="C11" i="13"/>
  <c r="B12" i="13"/>
  <c r="C12" i="13"/>
  <c r="D12" i="13" s="1"/>
  <c r="B13" i="13"/>
  <c r="C13" i="13"/>
  <c r="B14" i="13"/>
  <c r="C14" i="13"/>
  <c r="D18" i="12"/>
  <c r="D16" i="12"/>
  <c r="E12" i="13" l="1"/>
  <c r="E8" i="13"/>
  <c r="D13" i="13"/>
  <c r="E13" i="13" s="1"/>
  <c r="D11" i="13"/>
  <c r="E11" i="13" s="1"/>
  <c r="D9" i="13"/>
  <c r="E9" i="13" s="1"/>
  <c r="E14" i="13"/>
  <c r="E10" i="13"/>
  <c r="B8" i="11" l="1"/>
  <c r="D8" i="11" s="1"/>
  <c r="C8" i="11"/>
  <c r="B9" i="11"/>
  <c r="D9" i="11" s="1"/>
  <c r="C9" i="11"/>
  <c r="B10" i="11"/>
  <c r="C10" i="11"/>
  <c r="D10" i="11" s="1"/>
  <c r="B11" i="11"/>
  <c r="D11" i="11" s="1"/>
  <c r="C11" i="11"/>
  <c r="B12" i="11"/>
  <c r="C12" i="11"/>
  <c r="B13" i="11"/>
  <c r="C13" i="11"/>
  <c r="D13" i="11" s="1"/>
  <c r="E13" i="11" l="1"/>
  <c r="D14" i="11"/>
  <c r="E14" i="11" s="1"/>
  <c r="E10" i="11"/>
  <c r="E9" i="11"/>
  <c r="E12" i="11"/>
  <c r="E11" i="11"/>
  <c r="E8" i="11"/>
  <c r="B6" i="16"/>
  <c r="D6" i="16" s="1"/>
  <c r="C6" i="16"/>
  <c r="D25" i="8"/>
  <c r="D27" i="8"/>
  <c r="D16" i="8"/>
  <c r="B8" i="8"/>
  <c r="D8" i="8" s="1"/>
  <c r="C8" i="8"/>
  <c r="B9" i="8"/>
  <c r="C9" i="8"/>
  <c r="D9" i="8" s="1"/>
  <c r="B10" i="8"/>
  <c r="C10" i="8"/>
  <c r="D10" i="8" s="1"/>
  <c r="B11" i="8"/>
  <c r="C11" i="8"/>
  <c r="D11" i="8" s="1"/>
  <c r="B12" i="8"/>
  <c r="C12" i="8"/>
  <c r="B13" i="8"/>
  <c r="C13" i="8"/>
  <c r="D25" i="6"/>
  <c r="B8" i="6"/>
  <c r="C8" i="6"/>
  <c r="B9" i="6"/>
  <c r="C9" i="6"/>
  <c r="D9" i="6" s="1"/>
  <c r="B10" i="6"/>
  <c r="C10" i="6"/>
  <c r="B11" i="6"/>
  <c r="C11" i="6"/>
  <c r="D11" i="6" s="1"/>
  <c r="B12" i="6"/>
  <c r="C12" i="6"/>
  <c r="B13" i="6"/>
  <c r="C13" i="6"/>
  <c r="B14" i="6"/>
  <c r="C14" i="6"/>
  <c r="D11" i="5"/>
  <c r="B10" i="5"/>
  <c r="C10" i="5"/>
  <c r="D10" i="5" s="1"/>
  <c r="E10" i="5" s="1"/>
  <c r="B8" i="5"/>
  <c r="C8" i="5"/>
  <c r="D8" i="5" s="1"/>
  <c r="B9" i="5"/>
  <c r="C9" i="5"/>
  <c r="D9" i="5" s="1"/>
  <c r="D16" i="4"/>
  <c r="B8" i="4"/>
  <c r="D8" i="4" s="1"/>
  <c r="C8" i="4"/>
  <c r="B9" i="4"/>
  <c r="D9" i="4" s="1"/>
  <c r="C9" i="4"/>
  <c r="B10" i="4"/>
  <c r="C10" i="4"/>
  <c r="B11" i="4"/>
  <c r="C11" i="4"/>
  <c r="D11" i="4" s="1"/>
  <c r="B12" i="4"/>
  <c r="C12" i="4"/>
  <c r="B13" i="4"/>
  <c r="C13" i="4"/>
  <c r="D24" i="3"/>
  <c r="D16" i="3"/>
  <c r="B8" i="3"/>
  <c r="D8" i="3" s="1"/>
  <c r="C8" i="3"/>
  <c r="B9" i="3"/>
  <c r="C9" i="3"/>
  <c r="B10" i="3"/>
  <c r="C10" i="3"/>
  <c r="B11" i="3"/>
  <c r="C11" i="3"/>
  <c r="D11" i="3" s="1"/>
  <c r="E11" i="3" s="1"/>
  <c r="B12" i="3"/>
  <c r="C12" i="3"/>
  <c r="B13" i="3"/>
  <c r="C13" i="3"/>
  <c r="D13" i="3" s="1"/>
  <c r="C27" i="2"/>
  <c r="E6" i="16" l="1"/>
  <c r="D13" i="4"/>
  <c r="E13" i="4" s="1"/>
  <c r="E11" i="4"/>
  <c r="E9" i="4"/>
  <c r="E8" i="4"/>
  <c r="E12" i="4"/>
  <c r="D10" i="4"/>
  <c r="E10" i="4" s="1"/>
  <c r="E12" i="8"/>
  <c r="E10" i="8"/>
  <c r="E8" i="8"/>
  <c r="E13" i="8"/>
  <c r="E11" i="8"/>
  <c r="E9" i="8"/>
  <c r="E13" i="6"/>
  <c r="E11" i="6"/>
  <c r="E9" i="6"/>
  <c r="E14" i="6"/>
  <c r="E12" i="6"/>
  <c r="D10" i="6"/>
  <c r="E10" i="6" s="1"/>
  <c r="E8" i="6"/>
  <c r="E8" i="5"/>
  <c r="E9" i="5"/>
  <c r="E8" i="3"/>
  <c r="D9" i="3"/>
  <c r="E9" i="3" s="1"/>
  <c r="E13" i="3"/>
  <c r="E12" i="3"/>
  <c r="D10" i="3"/>
  <c r="E10" i="3" s="1"/>
  <c r="B8" i="2" l="1"/>
  <c r="C8" i="2"/>
  <c r="B9" i="2"/>
  <c r="C9" i="2"/>
  <c r="B10" i="2"/>
  <c r="C10" i="2"/>
  <c r="B11" i="2"/>
  <c r="C11" i="2"/>
  <c r="B12" i="2"/>
  <c r="C12" i="2"/>
  <c r="B13" i="2"/>
  <c r="C13" i="2"/>
  <c r="D13" i="2" s="1"/>
  <c r="E19" i="12"/>
  <c r="E13" i="2" l="1"/>
  <c r="D8" i="2"/>
  <c r="E8" i="2" s="1"/>
  <c r="E12" i="2"/>
  <c r="D10" i="2"/>
  <c r="E10" i="2" s="1"/>
  <c r="E11" i="2"/>
  <c r="D9" i="2"/>
  <c r="E9" i="2" s="1"/>
  <c r="E22" i="4" l="1"/>
  <c r="E24" i="15"/>
  <c r="E27" i="8"/>
  <c r="E25" i="6"/>
  <c r="E23" i="4"/>
  <c r="E28" i="2"/>
  <c r="E24" i="3"/>
  <c r="E27" i="11"/>
  <c r="E28" i="13"/>
  <c r="E24" i="8" l="1"/>
  <c r="E23" i="8"/>
  <c r="E26" i="8" l="1"/>
  <c r="D19" i="6"/>
  <c r="D15" i="5"/>
  <c r="B27" i="2"/>
  <c r="D27" i="2" s="1"/>
  <c r="B19" i="2"/>
  <c r="D19" i="2" s="1"/>
  <c r="E11" i="5" l="1"/>
  <c r="E17" i="12" l="1"/>
  <c r="E18" i="12"/>
  <c r="E15" i="12"/>
  <c r="E16" i="12"/>
  <c r="B15" i="11" l="1"/>
  <c r="D15" i="11" s="1"/>
  <c r="C23" i="15"/>
  <c r="B23" i="15"/>
  <c r="D23" i="15" s="1"/>
  <c r="C22" i="15"/>
  <c r="B22" i="15"/>
  <c r="D22" i="15" s="1"/>
  <c r="C21" i="15"/>
  <c r="D21" i="15" s="1"/>
  <c r="B21" i="15"/>
  <c r="C20" i="15"/>
  <c r="D20" i="15" s="1"/>
  <c r="B20" i="15"/>
  <c r="C19" i="15"/>
  <c r="D19" i="15" s="1"/>
  <c r="B19" i="15"/>
  <c r="C15" i="15"/>
  <c r="D15" i="15" s="1"/>
  <c r="B15" i="15"/>
  <c r="C14" i="15"/>
  <c r="D14" i="15" s="1"/>
  <c r="B14" i="15"/>
  <c r="C7" i="15"/>
  <c r="D7" i="15" s="1"/>
  <c r="B7" i="15"/>
  <c r="C6" i="15"/>
  <c r="D6" i="15" s="1"/>
  <c r="B6" i="15"/>
  <c r="C5" i="15"/>
  <c r="B5" i="15"/>
  <c r="C25" i="15" l="1"/>
  <c r="D5" i="15"/>
  <c r="B25" i="15"/>
  <c r="C27" i="13" l="1"/>
  <c r="D27" i="13" s="1"/>
  <c r="B27" i="13"/>
  <c r="C26" i="13"/>
  <c r="B26" i="13"/>
  <c r="D26" i="13" s="1"/>
  <c r="C25" i="13"/>
  <c r="B25" i="13"/>
  <c r="D25" i="13" s="1"/>
  <c r="C24" i="13"/>
  <c r="B24" i="13"/>
  <c r="D24" i="13" s="1"/>
  <c r="C23" i="13"/>
  <c r="D23" i="13" s="1"/>
  <c r="B23" i="13"/>
  <c r="C22" i="13"/>
  <c r="B22" i="13"/>
  <c r="D22" i="13" s="1"/>
  <c r="C21" i="13"/>
  <c r="D21" i="13" s="1"/>
  <c r="B21" i="13"/>
  <c r="D20" i="13"/>
  <c r="C18" i="13"/>
  <c r="B18" i="13"/>
  <c r="D18" i="13" s="1"/>
  <c r="C17" i="13"/>
  <c r="B17" i="13"/>
  <c r="D17" i="13" s="1"/>
  <c r="C15" i="13"/>
  <c r="B15" i="13"/>
  <c r="D15" i="13" s="1"/>
  <c r="C7" i="13"/>
  <c r="D7" i="13" s="1"/>
  <c r="B7" i="13"/>
  <c r="C6" i="13"/>
  <c r="D6" i="13" s="1"/>
  <c r="B6" i="13"/>
  <c r="C5" i="13"/>
  <c r="B5" i="13"/>
  <c r="B29" i="13" l="1"/>
  <c r="C29" i="13"/>
  <c r="D5" i="13"/>
  <c r="D29" i="13" l="1"/>
  <c r="C26" i="11"/>
  <c r="B26" i="11"/>
  <c r="D26" i="11" s="1"/>
  <c r="C25" i="11"/>
  <c r="D25" i="11" s="1"/>
  <c r="B25" i="11"/>
  <c r="C24" i="11"/>
  <c r="D24" i="11" s="1"/>
  <c r="B24" i="11"/>
  <c r="C23" i="11"/>
  <c r="D23" i="11" s="1"/>
  <c r="B23" i="11"/>
  <c r="C22" i="11"/>
  <c r="D22" i="11" s="1"/>
  <c r="B22" i="11"/>
  <c r="C21" i="11"/>
  <c r="B21" i="11"/>
  <c r="D21" i="11" s="1"/>
  <c r="C20" i="11"/>
  <c r="D20" i="11" s="1"/>
  <c r="B20" i="11"/>
  <c r="C19" i="11"/>
  <c r="B19" i="11"/>
  <c r="C16" i="11"/>
  <c r="B16" i="11"/>
  <c r="D16" i="11" s="1"/>
  <c r="C15" i="11"/>
  <c r="C7" i="11"/>
  <c r="D7" i="11" s="1"/>
  <c r="B7" i="11"/>
  <c r="C6" i="11"/>
  <c r="D6" i="11" s="1"/>
  <c r="B6" i="11"/>
  <c r="C5" i="11"/>
  <c r="D5" i="11" s="1"/>
  <c r="B5" i="11"/>
  <c r="C5" i="10"/>
  <c r="B5" i="10"/>
  <c r="D5" i="10" s="1"/>
  <c r="C5" i="16"/>
  <c r="C7" i="16" s="1"/>
  <c r="C8" i="16" s="1"/>
  <c r="B5" i="16"/>
  <c r="C22" i="8"/>
  <c r="D22" i="8" s="1"/>
  <c r="B22" i="8"/>
  <c r="C21" i="8"/>
  <c r="B21" i="8"/>
  <c r="D21" i="8" s="1"/>
  <c r="C20" i="8"/>
  <c r="B20" i="8"/>
  <c r="D20" i="8" s="1"/>
  <c r="C19" i="8"/>
  <c r="D19" i="8" s="1"/>
  <c r="B19" i="8"/>
  <c r="C15" i="8"/>
  <c r="D15" i="8" s="1"/>
  <c r="B15" i="8"/>
  <c r="C14" i="8"/>
  <c r="B14" i="8"/>
  <c r="D14" i="8" s="1"/>
  <c r="C7" i="8"/>
  <c r="D7" i="8" s="1"/>
  <c r="B7" i="8"/>
  <c r="C6" i="8"/>
  <c r="B6" i="8"/>
  <c r="C5" i="8"/>
  <c r="B5" i="8"/>
  <c r="C24" i="6"/>
  <c r="B24" i="6"/>
  <c r="D24" i="6" s="1"/>
  <c r="C23" i="6"/>
  <c r="B23" i="6"/>
  <c r="D23" i="6" s="1"/>
  <c r="C22" i="6"/>
  <c r="D22" i="6" s="1"/>
  <c r="B22" i="6"/>
  <c r="C21" i="6"/>
  <c r="B21" i="6"/>
  <c r="D21" i="6" s="1"/>
  <c r="C20" i="6"/>
  <c r="D20" i="6" s="1"/>
  <c r="B20" i="6"/>
  <c r="C16" i="6"/>
  <c r="D16" i="6" s="1"/>
  <c r="B16" i="6"/>
  <c r="C15" i="6"/>
  <c r="B15" i="6"/>
  <c r="D15" i="6" s="1"/>
  <c r="C7" i="6"/>
  <c r="D7" i="6" s="1"/>
  <c r="B7" i="6"/>
  <c r="C6" i="6"/>
  <c r="D6" i="6" s="1"/>
  <c r="B6" i="6"/>
  <c r="C5" i="6"/>
  <c r="D5" i="6" s="1"/>
  <c r="B5" i="6"/>
  <c r="C14" i="5"/>
  <c r="D14" i="5" s="1"/>
  <c r="B14" i="5"/>
  <c r="C6" i="5"/>
  <c r="B6" i="5"/>
  <c r="C21" i="4"/>
  <c r="D21" i="4" s="1"/>
  <c r="B21" i="4"/>
  <c r="C20" i="4"/>
  <c r="B20" i="4"/>
  <c r="D20" i="4" s="1"/>
  <c r="C19" i="4"/>
  <c r="D19" i="4" s="1"/>
  <c r="B19" i="4"/>
  <c r="C18" i="4"/>
  <c r="B18" i="4"/>
  <c r="C15" i="4"/>
  <c r="B15" i="4"/>
  <c r="C14" i="4"/>
  <c r="B14" i="4"/>
  <c r="D14" i="4" s="1"/>
  <c r="C7" i="4"/>
  <c r="D7" i="4" s="1"/>
  <c r="B7" i="4"/>
  <c r="C6" i="4"/>
  <c r="D6" i="4" s="1"/>
  <c r="B6" i="4"/>
  <c r="C5" i="4"/>
  <c r="D5" i="4" s="1"/>
  <c r="B5" i="4"/>
  <c r="C23" i="3"/>
  <c r="B23" i="3"/>
  <c r="D23" i="3" s="1"/>
  <c r="C22" i="3"/>
  <c r="B22" i="3"/>
  <c r="C21" i="3"/>
  <c r="D21" i="3" s="1"/>
  <c r="B21" i="3"/>
  <c r="C20" i="3"/>
  <c r="B20" i="3"/>
  <c r="D20" i="3" s="1"/>
  <c r="C19" i="3"/>
  <c r="B19" i="3"/>
  <c r="D18" i="3"/>
  <c r="C15" i="3"/>
  <c r="D15" i="3" s="1"/>
  <c r="B15" i="3"/>
  <c r="C14" i="3"/>
  <c r="B14" i="3"/>
  <c r="D14" i="3" s="1"/>
  <c r="C7" i="3"/>
  <c r="D7" i="3" s="1"/>
  <c r="B7" i="3"/>
  <c r="C6" i="3"/>
  <c r="B6" i="3"/>
  <c r="D6" i="3" s="1"/>
  <c r="C5" i="3"/>
  <c r="D5" i="3" s="1"/>
  <c r="B5" i="3"/>
  <c r="C16" i="5" l="1"/>
  <c r="B28" i="11"/>
  <c r="D6" i="5"/>
  <c r="D16" i="5" s="1"/>
  <c r="B16" i="5"/>
  <c r="D5" i="16"/>
  <c r="D7" i="16" s="1"/>
  <c r="B7" i="16"/>
  <c r="B8" i="16" s="1"/>
  <c r="C28" i="8"/>
  <c r="D5" i="8"/>
  <c r="D26" i="6"/>
  <c r="C28" i="11"/>
  <c r="C25" i="3"/>
  <c r="C26" i="6"/>
  <c r="D25" i="3"/>
  <c r="B25" i="3"/>
  <c r="B24" i="4"/>
  <c r="B26" i="6"/>
  <c r="D28" i="8"/>
  <c r="B28" i="8"/>
  <c r="C24" i="4"/>
  <c r="E13" i="5"/>
  <c r="E15" i="5"/>
  <c r="C26" i="2"/>
  <c r="D26" i="2" s="1"/>
  <c r="B26" i="2"/>
  <c r="C25" i="2"/>
  <c r="B25" i="2"/>
  <c r="C24" i="2"/>
  <c r="B24" i="2"/>
  <c r="D24" i="2" s="1"/>
  <c r="D25" i="2" s="1"/>
  <c r="C23" i="2"/>
  <c r="B23" i="2"/>
  <c r="D23" i="2" s="1"/>
  <c r="C22" i="2"/>
  <c r="B22" i="2"/>
  <c r="D22" i="2" s="1"/>
  <c r="C21" i="2"/>
  <c r="B21" i="2"/>
  <c r="D21" i="2" s="1"/>
  <c r="C20" i="2"/>
  <c r="B20" i="2"/>
  <c r="C17" i="2"/>
  <c r="B17" i="2"/>
  <c r="D17" i="2" s="1"/>
  <c r="C16" i="2"/>
  <c r="D16" i="2" s="1"/>
  <c r="B16" i="2"/>
  <c r="C15" i="2"/>
  <c r="B15" i="2"/>
  <c r="D15" i="2" s="1"/>
  <c r="C14" i="2"/>
  <c r="B14" i="2"/>
  <c r="D14" i="2" s="1"/>
  <c r="C7" i="2"/>
  <c r="B7" i="2"/>
  <c r="D7" i="2" s="1"/>
  <c r="C6" i="2"/>
  <c r="B6" i="2"/>
  <c r="D6" i="2" s="1"/>
  <c r="C5" i="2"/>
  <c r="B5" i="2"/>
  <c r="E6" i="2" l="1"/>
  <c r="E7" i="2"/>
  <c r="B29" i="2"/>
  <c r="D5" i="2"/>
  <c r="C29" i="2"/>
  <c r="D29" i="2"/>
  <c r="E23" i="15" l="1"/>
  <c r="C6" i="9" l="1"/>
  <c r="C7" i="9" s="1"/>
  <c r="B6" i="9"/>
  <c r="B7" i="9" s="1"/>
  <c r="E16" i="8" l="1"/>
  <c r="E25" i="8"/>
  <c r="E18" i="8"/>
  <c r="E5" i="9" l="1"/>
  <c r="E6" i="9" s="1"/>
  <c r="D6" i="9"/>
  <c r="D18" i="15"/>
  <c r="D25" i="15" s="1"/>
  <c r="E18" i="15" l="1"/>
  <c r="E19" i="2"/>
  <c r="E21" i="15" l="1"/>
  <c r="E22" i="15"/>
  <c r="E15" i="15"/>
  <c r="E14" i="15"/>
  <c r="E7" i="15"/>
  <c r="E6" i="15"/>
  <c r="E20" i="15"/>
  <c r="E27" i="13"/>
  <c r="E26" i="13"/>
  <c r="E25" i="13"/>
  <c r="E24" i="13"/>
  <c r="E23" i="13"/>
  <c r="E18" i="13"/>
  <c r="E17" i="13"/>
  <c r="E15" i="13"/>
  <c r="E7" i="13"/>
  <c r="E6" i="13"/>
  <c r="E5" i="13"/>
  <c r="E22" i="13"/>
  <c r="D7" i="12"/>
  <c r="D6" i="12"/>
  <c r="E5" i="12"/>
  <c r="D19" i="11"/>
  <c r="D28" i="11" s="1"/>
  <c r="E15" i="11"/>
  <c r="E26" i="11"/>
  <c r="E25" i="11"/>
  <c r="E24" i="11"/>
  <c r="E22" i="11"/>
  <c r="E21" i="11"/>
  <c r="E17" i="11"/>
  <c r="E7" i="11"/>
  <c r="E6" i="11"/>
  <c r="E23" i="11"/>
  <c r="E5" i="10"/>
  <c r="E8" i="10" s="1"/>
  <c r="B8" i="10"/>
  <c r="B9" i="10" s="1"/>
  <c r="E6" i="10"/>
  <c r="B12" i="1"/>
  <c r="C12" i="1"/>
  <c r="E5" i="16"/>
  <c r="E7" i="16" s="1"/>
  <c r="E21" i="8"/>
  <c r="E22" i="8"/>
  <c r="E20" i="8"/>
  <c r="E15" i="8"/>
  <c r="E7" i="8"/>
  <c r="E6" i="8"/>
  <c r="E23" i="6"/>
  <c r="E15" i="6"/>
  <c r="E6" i="6"/>
  <c r="E7" i="6"/>
  <c r="E21" i="6"/>
  <c r="E21" i="4"/>
  <c r="D18" i="4"/>
  <c r="D24" i="4" s="1"/>
  <c r="E16" i="4"/>
  <c r="E7" i="4"/>
  <c r="E6" i="4"/>
  <c r="E23" i="3"/>
  <c r="E22" i="3"/>
  <c r="E21" i="3"/>
  <c r="E20" i="3"/>
  <c r="E15" i="3"/>
  <c r="E14" i="3"/>
  <c r="E7" i="3"/>
  <c r="E5" i="3"/>
  <c r="E26" i="2"/>
  <c r="E25" i="2"/>
  <c r="E22" i="2"/>
  <c r="E21" i="2"/>
  <c r="E16" i="2"/>
  <c r="E15" i="2"/>
  <c r="E14" i="2"/>
  <c r="E24" i="2"/>
  <c r="D20" i="12" l="1"/>
  <c r="C20" i="12"/>
  <c r="B20" i="12"/>
  <c r="E8" i="12"/>
  <c r="E11" i="12"/>
  <c r="D8" i="1"/>
  <c r="E5" i="6"/>
  <c r="E16" i="11"/>
  <c r="E22" i="6"/>
  <c r="E14" i="4"/>
  <c r="E16" i="3"/>
  <c r="E23" i="2"/>
  <c r="E6" i="5"/>
  <c r="E14" i="8"/>
  <c r="E10" i="12"/>
  <c r="E5" i="8"/>
  <c r="B11" i="1"/>
  <c r="B13" i="1"/>
  <c r="B14" i="1"/>
  <c r="E20" i="2"/>
  <c r="E15" i="4"/>
  <c r="E12" i="12"/>
  <c r="E18" i="3"/>
  <c r="E19" i="3"/>
  <c r="D15" i="1"/>
  <c r="E16" i="15"/>
  <c r="E19" i="15"/>
  <c r="E17" i="2"/>
  <c r="E16" i="6"/>
  <c r="E17" i="6"/>
  <c r="E24" i="6"/>
  <c r="E20" i="11"/>
  <c r="E5" i="15"/>
  <c r="E21" i="13"/>
  <c r="E20" i="13"/>
  <c r="E7" i="12"/>
  <c r="E19" i="11"/>
  <c r="E5" i="11"/>
  <c r="C8" i="10"/>
  <c r="C9" i="10" s="1"/>
  <c r="D8" i="10"/>
  <c r="D13" i="1" s="1"/>
  <c r="E19" i="8"/>
  <c r="E20" i="6"/>
  <c r="E19" i="6"/>
  <c r="E14" i="5"/>
  <c r="E19" i="4"/>
  <c r="E18" i="4"/>
  <c r="E5" i="4"/>
  <c r="D6" i="1"/>
  <c r="E6" i="3"/>
  <c r="E27" i="2"/>
  <c r="E16" i="5" l="1"/>
  <c r="E29" i="13"/>
  <c r="E28" i="11"/>
  <c r="E28" i="8"/>
  <c r="E25" i="3"/>
  <c r="E25" i="15"/>
  <c r="E26" i="6"/>
  <c r="C5" i="1"/>
  <c r="D4" i="1"/>
  <c r="D9" i="1"/>
  <c r="B8" i="1"/>
  <c r="C14" i="1"/>
  <c r="E6" i="12"/>
  <c r="D10" i="1"/>
  <c r="D16" i="1"/>
  <c r="B15" i="1"/>
  <c r="C15" i="1"/>
  <c r="B4" i="1"/>
  <c r="C4" i="1"/>
  <c r="C9" i="1"/>
  <c r="B9" i="1"/>
  <c r="B7" i="1"/>
  <c r="C16" i="1"/>
  <c r="C6" i="1"/>
  <c r="B6" i="1"/>
  <c r="C8" i="1"/>
  <c r="C10" i="1"/>
  <c r="B10" i="1"/>
  <c r="C11" i="1"/>
  <c r="C13" i="1"/>
  <c r="B16" i="1"/>
  <c r="C7" i="1"/>
  <c r="D14" i="1"/>
  <c r="D12" i="1"/>
  <c r="D11" i="1"/>
  <c r="E20" i="4"/>
  <c r="E24" i="4" s="1"/>
  <c r="D7" i="1"/>
  <c r="B5" i="1"/>
  <c r="D5" i="1" l="1"/>
  <c r="E5" i="1" s="1"/>
  <c r="E13" i="12" l="1"/>
  <c r="E14" i="12" l="1"/>
  <c r="E16" i="1" l="1"/>
  <c r="E9" i="12" l="1"/>
  <c r="E20" i="12" s="1"/>
  <c r="E15" i="1" l="1"/>
  <c r="E7" i="1" l="1"/>
  <c r="E14" i="1" l="1"/>
  <c r="E4" i="1"/>
  <c r="E13" i="1"/>
  <c r="E12" i="1"/>
  <c r="E8" i="1"/>
  <c r="E5" i="2" l="1"/>
  <c r="E29" i="2" s="1"/>
  <c r="E6" i="1"/>
  <c r="E9" i="1"/>
  <c r="E17" i="1" l="1"/>
  <c r="D17" i="1"/>
  <c r="B17" i="1" l="1"/>
  <c r="C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<sst xmlns="http://schemas.openxmlformats.org/spreadsheetml/2006/main" count="4876" uniqueCount="679">
  <si>
    <t>Korr. budget</t>
  </si>
  <si>
    <t>Forventet regnskab</t>
  </si>
  <si>
    <t>Forventet mer-/mindreforbrug</t>
  </si>
  <si>
    <t>Køb af diesel</t>
  </si>
  <si>
    <t>Klintholm Havn</t>
  </si>
  <si>
    <t>Stege Havn</t>
  </si>
  <si>
    <t>Bogø Havn</t>
  </si>
  <si>
    <t>Skåninge Bro</t>
  </si>
  <si>
    <t>Nordhavnen</t>
  </si>
  <si>
    <t>Masnedsund Havn</t>
  </si>
  <si>
    <t>Gl. Kalvehave Havn</t>
  </si>
  <si>
    <t>Sandvig Havn</t>
  </si>
  <si>
    <t>Kalvehave Havn</t>
  </si>
  <si>
    <t>Fælles administration</t>
  </si>
  <si>
    <t>I alt</t>
  </si>
  <si>
    <t>Forbrugs %</t>
  </si>
  <si>
    <t>Udgiftsbaseret</t>
  </si>
  <si>
    <t>Profitcenter</t>
  </si>
  <si>
    <t>PSP-element</t>
  </si>
  <si>
    <t>DKK</t>
  </si>
  <si>
    <t>Samlet resultat</t>
  </si>
  <si>
    <t>Klintholm Havn (reg. moms)</t>
  </si>
  <si>
    <t>X</t>
  </si>
  <si>
    <t>Indtægter</t>
  </si>
  <si>
    <t>Stege Havn (reg. moms)</t>
  </si>
  <si>
    <t>Bogø Havn (reg. moms)</t>
  </si>
  <si>
    <t>Skåningebro (reg. moms)</t>
  </si>
  <si>
    <t>Nordhavnen - Vordingborg (reg. moms)</t>
  </si>
  <si>
    <t>Masnedsund Havn (reg. moms)</t>
  </si>
  <si>
    <t>Sandvig Havn (reg. moms)</t>
  </si>
  <si>
    <t>Kalvehave Havn (reg. moms)</t>
  </si>
  <si>
    <t>Salg af diesel</t>
  </si>
  <si>
    <t>Afstemning</t>
  </si>
  <si>
    <t>Præstø Havn (reg. moms)</t>
  </si>
  <si>
    <t>Hårbølle Havn (reg. moms)</t>
  </si>
  <si>
    <t>Skåninge bro</t>
  </si>
  <si>
    <t>Gl. Kalvehave</t>
  </si>
  <si>
    <t>Præstø Havn</t>
  </si>
  <si>
    <t>Hårbølle Havn</t>
  </si>
  <si>
    <t>Leje af arealer - indtægter</t>
  </si>
  <si>
    <t>Jacobs Havn</t>
  </si>
  <si>
    <t>Lystbådehavne - fælles</t>
  </si>
  <si>
    <t>Ledelsesadministration - Havnepersonale</t>
  </si>
  <si>
    <t>Havne og bropenge</t>
  </si>
  <si>
    <t>#</t>
  </si>
  <si>
    <t>1</t>
  </si>
  <si>
    <t>Leje af bygninger - indtægter</t>
  </si>
  <si>
    <t>-</t>
  </si>
  <si>
    <t>Afg. lystbåde - gæstesejlere - reg. moms</t>
  </si>
  <si>
    <t>Faste pladslejer (indt.) - reg. moms</t>
  </si>
  <si>
    <t>Havne og bropenge - reg. moms</t>
  </si>
  <si>
    <t>Havneværker - reg. moms</t>
  </si>
  <si>
    <t>Køb diesel</t>
  </si>
  <si>
    <t>Salg af el - reg. moms</t>
  </si>
  <si>
    <t>Salg diesel</t>
  </si>
  <si>
    <t>Slæbested (indt.) - reg. moms</t>
  </si>
  <si>
    <t>Adm.gebyr fast bådplads - reg. moms</t>
  </si>
  <si>
    <t>Adm. gebyr fast bådplads - reg. moms</t>
  </si>
  <si>
    <t>Afg. Lystbåde - gæstesejlere - reg. moms</t>
  </si>
  <si>
    <t>Flydebroer - reg. moms</t>
  </si>
  <si>
    <t>Havnebåd - reg. moms</t>
  </si>
  <si>
    <t>Madsnedsund Havn(Sydhavnen)</t>
  </si>
  <si>
    <t>Pladser og veje - reg. moms</t>
  </si>
  <si>
    <t>Adm.gebyr fast bådplads - reg. momsAdm.g</t>
  </si>
  <si>
    <t>Jacobshavn  - Præstø (reg. moms)</t>
  </si>
  <si>
    <t>Gl. Kalvehave Havn (reg. moms)</t>
  </si>
  <si>
    <t>Prctr. knude</t>
  </si>
  <si>
    <t>Prctr. knude Betegne</t>
  </si>
  <si>
    <t>Profitcenter Nr.</t>
  </si>
  <si>
    <t>Profitcenter Betegne</t>
  </si>
  <si>
    <t>Omk.sted. Nr.</t>
  </si>
  <si>
    <t>Omk.sted Beskrivelse</t>
  </si>
  <si>
    <t>Projekt</t>
  </si>
  <si>
    <t>Projekt Betegnelse</t>
  </si>
  <si>
    <t>PSP-element Nr.</t>
  </si>
  <si>
    <t>PSP-element Betegnel</t>
  </si>
  <si>
    <t>FunkOmråde</t>
  </si>
  <si>
    <t>FunkOmrådeDato</t>
  </si>
  <si>
    <t>FunkOmr gyldig til</t>
  </si>
  <si>
    <t>KapMiddel</t>
  </si>
  <si>
    <t>KapMiddelDato</t>
  </si>
  <si>
    <t>KapMiddel gyldig til</t>
  </si>
  <si>
    <t>PPlan</t>
  </si>
  <si>
    <t>PKont</t>
  </si>
  <si>
    <t>PFakt</t>
  </si>
  <si>
    <t>AutOmkSted</t>
  </si>
  <si>
    <t>AutOmkStedTekst</t>
  </si>
  <si>
    <t>Ejerf</t>
  </si>
  <si>
    <t>OGyldig Fra</t>
  </si>
  <si>
    <t>OGyldig Til</t>
  </si>
  <si>
    <t>PStartdato</t>
  </si>
  <si>
    <t>PSlutdato</t>
  </si>
  <si>
    <t>4306010000</t>
  </si>
  <si>
    <t>XG-0000430601-01000</t>
  </si>
  <si>
    <t>XG-0000430601-01001</t>
  </si>
  <si>
    <t>Bassiner og sejlløb - reg. moms</t>
  </si>
  <si>
    <t>023540-1-000</t>
  </si>
  <si>
    <t>01.01.2010</t>
  </si>
  <si>
    <t>31.12.9999</t>
  </si>
  <si>
    <t>01.01.2015</t>
  </si>
  <si>
    <t>XG-0000430601-01002</t>
  </si>
  <si>
    <t>XG-0000430601-01003</t>
  </si>
  <si>
    <t>XG-0000430601-01004</t>
  </si>
  <si>
    <t>Afmærkning af sejlløbet - reg. moms</t>
  </si>
  <si>
    <t>XG-0000430601-01007</t>
  </si>
  <si>
    <t>01.01.2017</t>
  </si>
  <si>
    <t>XG-0000430601-01010</t>
  </si>
  <si>
    <t>01.01.2020</t>
  </si>
  <si>
    <t>XG-0000430601-01015</t>
  </si>
  <si>
    <t>XG-0000430601-01020</t>
  </si>
  <si>
    <t>Grunde og bygninger - KH</t>
  </si>
  <si>
    <t>XG-0000430601-01021</t>
  </si>
  <si>
    <t>Vedligeholdelse - KH</t>
  </si>
  <si>
    <t>XG-0000430601-01022</t>
  </si>
  <si>
    <t>Ejendomsskat - KH</t>
  </si>
  <si>
    <t>XG-0000430601-01023</t>
  </si>
  <si>
    <t>El - KH</t>
  </si>
  <si>
    <t>XG-0000430601-01024</t>
  </si>
  <si>
    <t>Vand - KH</t>
  </si>
  <si>
    <t>XG-0000430601-01025</t>
  </si>
  <si>
    <t>Varme - KH</t>
  </si>
  <si>
    <t>XG-0000430601-01026</t>
  </si>
  <si>
    <t>Renovation - KH</t>
  </si>
  <si>
    <t>XG-0000430601-01027</t>
  </si>
  <si>
    <t>Rengøring - KH</t>
  </si>
  <si>
    <t>XG-0000430601-02000</t>
  </si>
  <si>
    <t>XG-0000430601-02001</t>
  </si>
  <si>
    <t>XG-0000430601-02003</t>
  </si>
  <si>
    <t>XG-0000430601-02004</t>
  </si>
  <si>
    <t>XG-0000430601-02005</t>
  </si>
  <si>
    <t>XG-0000430601-02006</t>
  </si>
  <si>
    <t>XG-0000430601-02007</t>
  </si>
  <si>
    <t>XG-0000430601-02008</t>
  </si>
  <si>
    <t>XG-0000430601-02009</t>
  </si>
  <si>
    <t>XG-0000430601-02011</t>
  </si>
  <si>
    <t>01.01.2014</t>
  </si>
  <si>
    <t>XG-0000430601-02012</t>
  </si>
  <si>
    <t>XG-0000430601-02013</t>
  </si>
  <si>
    <t>4306010001</t>
  </si>
  <si>
    <t>Klintholm Havn (man. moms)</t>
  </si>
  <si>
    <t>XG-0000430601-04100</t>
  </si>
  <si>
    <t>XG-0000430601-04101</t>
  </si>
  <si>
    <t>430602</t>
  </si>
  <si>
    <t>4306020000</t>
  </si>
  <si>
    <t>XG-0000430602-01000</t>
  </si>
  <si>
    <t>Stege Havn (reg. Moms)</t>
  </si>
  <si>
    <t>XG-0000430602-01001</t>
  </si>
  <si>
    <t>023541-1-000</t>
  </si>
  <si>
    <t>XG-0000430602-01002</t>
  </si>
  <si>
    <t>XG-0000430602-01003</t>
  </si>
  <si>
    <t>XG-0000430602-01004</t>
  </si>
  <si>
    <t>XG-0000430602-01006</t>
  </si>
  <si>
    <t>XG-0000430602-01010</t>
  </si>
  <si>
    <t>XG-0000430602-01015</t>
  </si>
  <si>
    <t>XG-0000430602-01020</t>
  </si>
  <si>
    <t>Grunde og bygninger - SH</t>
  </si>
  <si>
    <t>XG-0000430602-01021</t>
  </si>
  <si>
    <t>Vedligeholdelse - SH</t>
  </si>
  <si>
    <t>XG-0000430602-01022</t>
  </si>
  <si>
    <t>Ejendomsskat - SH</t>
  </si>
  <si>
    <t>XG-0000430602-01023</t>
  </si>
  <si>
    <t>El - SH</t>
  </si>
  <si>
    <t>XG-0000430602-01024</t>
  </si>
  <si>
    <t>Vand - SH</t>
  </si>
  <si>
    <t>XG-0000430602-01025</t>
  </si>
  <si>
    <t>Varme - SH</t>
  </si>
  <si>
    <t>XG-0000430602-01026</t>
  </si>
  <si>
    <t>Renovation - SH</t>
  </si>
  <si>
    <t>XG-0000430602-01027</t>
  </si>
  <si>
    <t>Rengøring - SH</t>
  </si>
  <si>
    <t>XG-0000430602-02000</t>
  </si>
  <si>
    <t>XG-0000430602-02002</t>
  </si>
  <si>
    <t>XG-0000430602-02003</t>
  </si>
  <si>
    <t>XG-0000430602-02004</t>
  </si>
  <si>
    <t>XG-0000430602-02005</t>
  </si>
  <si>
    <t>XG-0000430602-02006</t>
  </si>
  <si>
    <t>XG-0000430602-02007</t>
  </si>
  <si>
    <t>XG-0000430602-02008</t>
  </si>
  <si>
    <t>XG-0000430602-02009</t>
  </si>
  <si>
    <t>XG-0000430602-02010</t>
  </si>
  <si>
    <t>XG-0000430602-02011</t>
  </si>
  <si>
    <t>XG-0000430602-02012</t>
  </si>
  <si>
    <t>4306020001</t>
  </si>
  <si>
    <t>XG-0000430602-03000</t>
  </si>
  <si>
    <t>Bogø Havn reg. Moms)</t>
  </si>
  <si>
    <t>XG-0000430602-03001</t>
  </si>
  <si>
    <t>XG-0000430602-03002</t>
  </si>
  <si>
    <t>XG-0000430602-03003</t>
  </si>
  <si>
    <t>XG-0000430602-03004</t>
  </si>
  <si>
    <t>XG-0000430602-03006</t>
  </si>
  <si>
    <t>XG-0000430602-03010</t>
  </si>
  <si>
    <t>XG-0000430602-03015</t>
  </si>
  <si>
    <t>XG-0000430602-03020</t>
  </si>
  <si>
    <t>Grunde og bygninger - BH</t>
  </si>
  <si>
    <t>XG-0000430602-03021</t>
  </si>
  <si>
    <t>Vedligeholdelse - BH</t>
  </si>
  <si>
    <t>XG-0000430602-03022</t>
  </si>
  <si>
    <t>Ejendomsskat - BH</t>
  </si>
  <si>
    <t>XG-0000430602-03023</t>
  </si>
  <si>
    <t>El - BH</t>
  </si>
  <si>
    <t>XG-0000430602-03024</t>
  </si>
  <si>
    <t>Vand - BH</t>
  </si>
  <si>
    <t>XG-0000430602-03025</t>
  </si>
  <si>
    <t>Varme - BH</t>
  </si>
  <si>
    <t>XG-0000430602-03026</t>
  </si>
  <si>
    <t>Renovation - BH</t>
  </si>
  <si>
    <t>XG-0000430602-03027</t>
  </si>
  <si>
    <t>Rengøring - BH</t>
  </si>
  <si>
    <t>XG-0000430602-04000</t>
  </si>
  <si>
    <t>XG-0000430602-04001</t>
  </si>
  <si>
    <t>XG-0000430602-04002</t>
  </si>
  <si>
    <t>XG-0000430602-04003</t>
  </si>
  <si>
    <t>XG-0000430602-04004</t>
  </si>
  <si>
    <t>XG-0000430602-04005</t>
  </si>
  <si>
    <t>XG-0000430602-04006</t>
  </si>
  <si>
    <t>XG-0000430602-04007</t>
  </si>
  <si>
    <t>4306020002</t>
  </si>
  <si>
    <t>XG-0000430602-05000</t>
  </si>
  <si>
    <t>Skåningebro (reg. Moms)</t>
  </si>
  <si>
    <t>XG-0000430602-05001</t>
  </si>
  <si>
    <t>XG-0000430602-05002</t>
  </si>
  <si>
    <t>XG-0000430602-05003</t>
  </si>
  <si>
    <t>XG-0000430602-05004</t>
  </si>
  <si>
    <t>XG-0000430602-05010</t>
  </si>
  <si>
    <t>XG-0000430602-05015</t>
  </si>
  <si>
    <t>Grunde og bygninger - SB</t>
  </si>
  <si>
    <t>XG-0000430602-05016</t>
  </si>
  <si>
    <t>Vedligeholdelse - SB</t>
  </si>
  <si>
    <t>XG-0000430602-05017</t>
  </si>
  <si>
    <t>El - SB</t>
  </si>
  <si>
    <t>XG-0000430602-05018</t>
  </si>
  <si>
    <t>Vand - SB</t>
  </si>
  <si>
    <t>XG-0000430602-05019</t>
  </si>
  <si>
    <t>Varme - SB</t>
  </si>
  <si>
    <t>XG-0000430602-05020</t>
  </si>
  <si>
    <t>Renovation - SB</t>
  </si>
  <si>
    <t>XG-0000430602-05021</t>
  </si>
  <si>
    <t>Rengøring - SB</t>
  </si>
  <si>
    <t>XG-0000430602-06000</t>
  </si>
  <si>
    <t>XG-0000430602-06001</t>
  </si>
  <si>
    <t>XG-0000430602-06002</t>
  </si>
  <si>
    <t>XG-0000430602-06003</t>
  </si>
  <si>
    <t>XG-0000430602-06004</t>
  </si>
  <si>
    <t>XG-0000430602-06005</t>
  </si>
  <si>
    <t>XG-0000430602-06006</t>
  </si>
  <si>
    <t>4306020003</t>
  </si>
  <si>
    <t>XG-0000430602-07000</t>
  </si>
  <si>
    <t>Nordhavnen - Vordingborg (reg. Moms)</t>
  </si>
  <si>
    <t>XG-0000430602-07001</t>
  </si>
  <si>
    <t>XG-0000430602-07002</t>
  </si>
  <si>
    <t>XG-0000430602-07003</t>
  </si>
  <si>
    <t>XG-0000430602-07004</t>
  </si>
  <si>
    <t>XG-0000430602-07010</t>
  </si>
  <si>
    <t>XG-0000430602-07015</t>
  </si>
  <si>
    <t>XG-0000430602-07020</t>
  </si>
  <si>
    <t>Grunde og bygninger - NH</t>
  </si>
  <si>
    <t>XG-0000430602-07021</t>
  </si>
  <si>
    <t>Vedligeholdelse - NH</t>
  </si>
  <si>
    <t>XG-0000430602-07022</t>
  </si>
  <si>
    <t>Ejendomsskat - NH</t>
  </si>
  <si>
    <t>XG-0000430602-07023</t>
  </si>
  <si>
    <t>El - NH</t>
  </si>
  <si>
    <t>XG-0000430602-07024</t>
  </si>
  <si>
    <t>Vand - NH</t>
  </si>
  <si>
    <t>XG-0000430602-07025</t>
  </si>
  <si>
    <t>Varme - NH</t>
  </si>
  <si>
    <t>XG-0000430602-07026</t>
  </si>
  <si>
    <t>Renovation - NH</t>
  </si>
  <si>
    <t>XG-0000430602-07027</t>
  </si>
  <si>
    <t>Rengøring - NH</t>
  </si>
  <si>
    <t>XG-0000430602-08000</t>
  </si>
  <si>
    <t>XG-0000430602-08001</t>
  </si>
  <si>
    <t>XG-0000430602-08002</t>
  </si>
  <si>
    <t>XG-0000430602-08003</t>
  </si>
  <si>
    <t>XG-0000430602-08004</t>
  </si>
  <si>
    <t>XG-0000430602-08005</t>
  </si>
  <si>
    <t>XG-0000430602-08006</t>
  </si>
  <si>
    <t>XG-0000430602-08007</t>
  </si>
  <si>
    <t>XG-0000430602-08008</t>
  </si>
  <si>
    <t>XG-0000430602-08009</t>
  </si>
  <si>
    <t>4306020005</t>
  </si>
  <si>
    <t>XG-0000430602-11000</t>
  </si>
  <si>
    <t>Masnedsund Havn (reg. Moms)</t>
  </si>
  <si>
    <t>XG-0000430602-11001</t>
  </si>
  <si>
    <t>XG-0000430602-11002</t>
  </si>
  <si>
    <t>XG-0000430602-11003</t>
  </si>
  <si>
    <t>XG-0000430602-11004</t>
  </si>
  <si>
    <t>XG-0000430602-11007</t>
  </si>
  <si>
    <t>XG-0000430602-11010</t>
  </si>
  <si>
    <t>XG-0000430602-11015</t>
  </si>
  <si>
    <t>XG-0000430602-11020</t>
  </si>
  <si>
    <t>Grunde og bygninger - MH</t>
  </si>
  <si>
    <t>XG-0000430602-11021</t>
  </si>
  <si>
    <t>Vedligeholdelse - MH</t>
  </si>
  <si>
    <t>XG-0000430602-11022</t>
  </si>
  <si>
    <t>Ejendomsskat - MH</t>
  </si>
  <si>
    <t>XG-0000430602-11023</t>
  </si>
  <si>
    <t>El - MH</t>
  </si>
  <si>
    <t>XG-0000430602-11024</t>
  </si>
  <si>
    <t>Vand - MH</t>
  </si>
  <si>
    <t>XG-0000430602-11025</t>
  </si>
  <si>
    <t>XG-0000430602-11026</t>
  </si>
  <si>
    <t>Renovation - MH</t>
  </si>
  <si>
    <t>XG-0000430602-11027</t>
  </si>
  <si>
    <t>Rengøring - MH</t>
  </si>
  <si>
    <t>XG-0000430602-12000</t>
  </si>
  <si>
    <t>XG-0000430602-12001</t>
  </si>
  <si>
    <t>XG-0000430602-12002</t>
  </si>
  <si>
    <t>XG-0000430602-12003</t>
  </si>
  <si>
    <t>XG-0000430602-12004</t>
  </si>
  <si>
    <t>XG-0000430602-12005</t>
  </si>
  <si>
    <t>XG-0000430602-12006</t>
  </si>
  <si>
    <t>XG-0000430602-12007</t>
  </si>
  <si>
    <t>XG-0000430602-12008</t>
  </si>
  <si>
    <t>Havne og bropenge - reg. Moms</t>
  </si>
  <si>
    <t>4306020006</t>
  </si>
  <si>
    <t>XG-0000430602-13000</t>
  </si>
  <si>
    <t>Jacobshavn - Præstø (reg. Moms)</t>
  </si>
  <si>
    <t>XG-0000430602-13001</t>
  </si>
  <si>
    <t>XG-0000430602-13002</t>
  </si>
  <si>
    <t>4306020007</t>
  </si>
  <si>
    <t>XG-0000430602-15000</t>
  </si>
  <si>
    <t>Gl. Kalvehave Havn(reg. Moms)</t>
  </si>
  <si>
    <t>XG-0000430602-15001</t>
  </si>
  <si>
    <t>XG-0000430602-15002</t>
  </si>
  <si>
    <t>4306020008</t>
  </si>
  <si>
    <t>XG-0000430602-16000</t>
  </si>
  <si>
    <t>Sandvig Havn (reg. Moms)</t>
  </si>
  <si>
    <t>XG-0000430602-16001</t>
  </si>
  <si>
    <t>XG-0000430602-16002</t>
  </si>
  <si>
    <t>4306020009</t>
  </si>
  <si>
    <t>XG-0000430602-17000</t>
  </si>
  <si>
    <t>Kalvehave Havn (reg. Moms)</t>
  </si>
  <si>
    <t>XG-0000430602-17001</t>
  </si>
  <si>
    <t>XG-0000430602-17002</t>
  </si>
  <si>
    <t>XG-0000430602-17003</t>
  </si>
  <si>
    <t>XG-0000430602-17004</t>
  </si>
  <si>
    <t>XG-0000430602-17006</t>
  </si>
  <si>
    <t>XG-0000430602-17010</t>
  </si>
  <si>
    <t>XG-0000430602-17015</t>
  </si>
  <si>
    <t>XG-0000430602-17020</t>
  </si>
  <si>
    <t>Grunde og bygninger - KAH</t>
  </si>
  <si>
    <t>XG-0000430602-17021</t>
  </si>
  <si>
    <t>Vedligeholdelse - KAH</t>
  </si>
  <si>
    <t>XG-0000430602-17022</t>
  </si>
  <si>
    <t>Ejendomsskat - KAH</t>
  </si>
  <si>
    <t>XG-0000430602-17023</t>
  </si>
  <si>
    <t>El - KAH</t>
  </si>
  <si>
    <t>XG-0000430602-17024</t>
  </si>
  <si>
    <t>Vand - KAH</t>
  </si>
  <si>
    <t>XG-0000430602-17025</t>
  </si>
  <si>
    <t>Varme - KAH</t>
  </si>
  <si>
    <t>XG-0000430602-17026</t>
  </si>
  <si>
    <t>Renovation - KAH</t>
  </si>
  <si>
    <t>XG-0000430602-17027</t>
  </si>
  <si>
    <t>Rengøring - KAH</t>
  </si>
  <si>
    <t>XG-0000430602-18000</t>
  </si>
  <si>
    <t>XG-0000430602-18002</t>
  </si>
  <si>
    <t>XG-0000430602-18003</t>
  </si>
  <si>
    <t>XG-0000430602-18004</t>
  </si>
  <si>
    <t>XG-0000430602-18005</t>
  </si>
  <si>
    <t>XG-0000430602-18006</t>
  </si>
  <si>
    <t>XG-0000430602-18007</t>
  </si>
  <si>
    <t>XG-0000430602-18008</t>
  </si>
  <si>
    <t>XG-0000430602-18009</t>
  </si>
  <si>
    <t>XG-0000430602-18010</t>
  </si>
  <si>
    <t>XG-0000430602-18011</t>
  </si>
  <si>
    <t>XG-0000430602-18012</t>
  </si>
  <si>
    <t>4306020010</t>
  </si>
  <si>
    <t>01.01.2001</t>
  </si>
  <si>
    <t>XG-0000430602-05900</t>
  </si>
  <si>
    <t>XG-0000430602-05901</t>
  </si>
  <si>
    <t>Udbetaling af bomkort</t>
  </si>
  <si>
    <t>XG-0000430602-05905</t>
  </si>
  <si>
    <t>Adm. og personale - Led.Havnep</t>
  </si>
  <si>
    <t>XG-0000430602-05910</t>
  </si>
  <si>
    <t>IT - Led.Havnep</t>
  </si>
  <si>
    <t>XG-0000430602-05915</t>
  </si>
  <si>
    <t>XG-0000430602-05916</t>
  </si>
  <si>
    <t>XG-0000430602-05917</t>
  </si>
  <si>
    <t>XG-0000430602-05918</t>
  </si>
  <si>
    <t>4306020011</t>
  </si>
  <si>
    <t>Stege Havn (man. moms)</t>
  </si>
  <si>
    <t>XG-0000430602-19100</t>
  </si>
  <si>
    <t>XG-0000430602-19101</t>
  </si>
  <si>
    <t>4306020012</t>
  </si>
  <si>
    <t>Bogø Havn (man. moms)</t>
  </si>
  <si>
    <t>XG-0000430602-19200</t>
  </si>
  <si>
    <t>XG-0000430602-19201</t>
  </si>
  <si>
    <t>4306020013</t>
  </si>
  <si>
    <t>NOrdhavnen (man. moms)</t>
  </si>
  <si>
    <t>XG-0000430602-19300</t>
  </si>
  <si>
    <t>Nordhavnen (man. moms)</t>
  </si>
  <si>
    <t>XG-0000430602-19301</t>
  </si>
  <si>
    <t>4306020014</t>
  </si>
  <si>
    <t>Masnedsund Havn (man. moms)</t>
  </si>
  <si>
    <t>XG-0000430602-19400</t>
  </si>
  <si>
    <t>XG-0000430602-19401</t>
  </si>
  <si>
    <t>4306020015</t>
  </si>
  <si>
    <t>Kalvehave Havn (man. moms)</t>
  </si>
  <si>
    <t>XG-0000430602-19500</t>
  </si>
  <si>
    <t>XG-0000430602-19501</t>
  </si>
  <si>
    <t>4306020016</t>
  </si>
  <si>
    <t>XG-0000430602-02200</t>
  </si>
  <si>
    <t>XG-0000430602-02201</t>
  </si>
  <si>
    <t>XG-0000430602-02202</t>
  </si>
  <si>
    <t>XG-0000430602-02203</t>
  </si>
  <si>
    <t>XG-0000430602-02204</t>
  </si>
  <si>
    <t>XG-0000430602-02205</t>
  </si>
  <si>
    <t>XG-0000430602-02206</t>
  </si>
  <si>
    <t>XG-0000430602-02207</t>
  </si>
  <si>
    <t>XG-0000430602-02208</t>
  </si>
  <si>
    <t>XG-0000430602-02209</t>
  </si>
  <si>
    <t>XG-0000430602-02210</t>
  </si>
  <si>
    <t>XG-0000430602-02400</t>
  </si>
  <si>
    <t>Præstø Havn - (reg. Moms</t>
  </si>
  <si>
    <t>XG-0000430602-02401</t>
  </si>
  <si>
    <t>Master - reg. moms</t>
  </si>
  <si>
    <t>XG-0000430602-02402</t>
  </si>
  <si>
    <t>XG-0000430602-02403</t>
  </si>
  <si>
    <t>XG-0000430602-02406</t>
  </si>
  <si>
    <t>XG-0000430602-02407</t>
  </si>
  <si>
    <t>XG-0000430602-02408</t>
  </si>
  <si>
    <t>XG-0000430602-02410</t>
  </si>
  <si>
    <t>XG-0000430602-02415</t>
  </si>
  <si>
    <t>XG-0000430602-02420</t>
  </si>
  <si>
    <t>Grunde og bygninger - PH</t>
  </si>
  <si>
    <t>XG-0000430602-02421</t>
  </si>
  <si>
    <t>Vedligeholdelse - PH</t>
  </si>
  <si>
    <t>XG-0000430602-02422</t>
  </si>
  <si>
    <t>Ejendomsskat - PH</t>
  </si>
  <si>
    <t>XG-0000430602-02423</t>
  </si>
  <si>
    <t>El - PH</t>
  </si>
  <si>
    <t>XG-0000430602-02424</t>
  </si>
  <si>
    <t>Vand - PH</t>
  </si>
  <si>
    <t>XG-0000430602-02425</t>
  </si>
  <si>
    <t>Varme - PH</t>
  </si>
  <si>
    <t>XG-0000430602-02426</t>
  </si>
  <si>
    <t>Renovation - PH</t>
  </si>
  <si>
    <t>XG-0000430602-02427</t>
  </si>
  <si>
    <t>Rengøring - PH</t>
  </si>
  <si>
    <t>4306020017</t>
  </si>
  <si>
    <t>Præstø Havn (man. moms)</t>
  </si>
  <si>
    <t>XG-0000430602-19600</t>
  </si>
  <si>
    <t>XG-0000430602-19601</t>
  </si>
  <si>
    <t>4306020018</t>
  </si>
  <si>
    <t>XG-0000430602-27000</t>
  </si>
  <si>
    <t>Hårbølle Havn (reg. Moms)</t>
  </si>
  <si>
    <t>XG-0000430602-27001</t>
  </si>
  <si>
    <t>XG-0000430602-27002</t>
  </si>
  <si>
    <t>XG-0000430602-27003</t>
  </si>
  <si>
    <t>XG-0000430602-27004</t>
  </si>
  <si>
    <t>XG-0000430602-27005</t>
  </si>
  <si>
    <t>XG-0000430602-27010</t>
  </si>
  <si>
    <t>XG-0000430602-27015</t>
  </si>
  <si>
    <t>Grunde og bygninger - HH</t>
  </si>
  <si>
    <t>XG-0000430602-27016</t>
  </si>
  <si>
    <t>Vedligeholdelse - HH</t>
  </si>
  <si>
    <t>XG-0000430602-27017</t>
  </si>
  <si>
    <t>Ejendomsskat - HH</t>
  </si>
  <si>
    <t>XG-0000430602-27018</t>
  </si>
  <si>
    <t>El - HH</t>
  </si>
  <si>
    <t>XG-0000430602-27019</t>
  </si>
  <si>
    <t>Vand - HH</t>
  </si>
  <si>
    <t>XG-0000430602-27020</t>
  </si>
  <si>
    <t>Varme - HH</t>
  </si>
  <si>
    <t>XG-0000430602-27021</t>
  </si>
  <si>
    <t>Renovation - HH</t>
  </si>
  <si>
    <t>XG-0000430602-27022</t>
  </si>
  <si>
    <t>Rengøring - HH</t>
  </si>
  <si>
    <t>XG-0000430602-27012</t>
  </si>
  <si>
    <t>XG-0000430602-28000</t>
  </si>
  <si>
    <t>XG-0000430602-28001</t>
  </si>
  <si>
    <t>XG-0000430602-28002</t>
  </si>
  <si>
    <t>XG-0000430602-28003</t>
  </si>
  <si>
    <t>XG-0000430602-28004</t>
  </si>
  <si>
    <t>XG-0000430602-28005</t>
  </si>
  <si>
    <t>XG-0000430602-28006</t>
  </si>
  <si>
    <t>XG-0000430602-28007</t>
  </si>
  <si>
    <t>XG-0000430602-28008</t>
  </si>
  <si>
    <t>XG-0000430602-28009</t>
  </si>
  <si>
    <t>4306020019</t>
  </si>
  <si>
    <t>Hårbølle Havn (man. moms)</t>
  </si>
  <si>
    <t>XG-0000430602-19700</t>
  </si>
  <si>
    <t>XG-0000430602-19701</t>
  </si>
  <si>
    <t>Omkostningssted</t>
  </si>
  <si>
    <t>390/0020/Ikke allokeret</t>
  </si>
  <si>
    <t>Total</t>
  </si>
  <si>
    <t>Salg af el</t>
  </si>
  <si>
    <t>Varelager værkstedsbil.</t>
  </si>
  <si>
    <t>XG-0000430602-05919</t>
  </si>
  <si>
    <t>Havne Samarbejdsgrundlag</t>
  </si>
  <si>
    <t>XG-0000430602-05931</t>
  </si>
  <si>
    <t>XG-0000430602-05930</t>
  </si>
  <si>
    <t>XG-0000430602-05932</t>
  </si>
  <si>
    <t>Bogø/Skåninge bro havn</t>
  </si>
  <si>
    <t>XG-0000430602-05933</t>
  </si>
  <si>
    <t>XG-0000430602-05934</t>
  </si>
  <si>
    <t>XG-0000430602-05935</t>
  </si>
  <si>
    <t>XG-0000430602-05936</t>
  </si>
  <si>
    <t>XG-0000430602-05937</t>
  </si>
  <si>
    <t>XG-0000430602-05938</t>
  </si>
  <si>
    <t>XG-0000430602-05939</t>
  </si>
  <si>
    <t>XG-0000430602-05920</t>
  </si>
  <si>
    <t>Uddybninger/oprensninger havne</t>
  </si>
  <si>
    <t>XG-0000430602-05921</t>
  </si>
  <si>
    <t>01.01.2021</t>
  </si>
  <si>
    <t>XG-0000430601-02014</t>
  </si>
  <si>
    <t>Autocampere</t>
  </si>
  <si>
    <t>XG-0000430602-02013</t>
  </si>
  <si>
    <t>XG-0000430602-04008</t>
  </si>
  <si>
    <t>XG-0000430602-06007</t>
  </si>
  <si>
    <t>XG-0000430602-08010</t>
  </si>
  <si>
    <t>Varme - MH</t>
  </si>
  <si>
    <t>XG-0000430602-18013</t>
  </si>
  <si>
    <t>XG-0000430602-02428</t>
  </si>
  <si>
    <t>XG-0000430602-28010</t>
  </si>
  <si>
    <t>Korrigeret 
budget</t>
  </si>
  <si>
    <t>Rest korr.
budget</t>
  </si>
  <si>
    <t>Autocampere - reg. moms.</t>
  </si>
  <si>
    <t>XG-0000430602-12009</t>
  </si>
  <si>
    <t>XG-0000430602-01016</t>
  </si>
  <si>
    <t>Havnebåd - Led.Havnep</t>
  </si>
  <si>
    <t>Rep. af biler/drivmidler - Led.Havnep.</t>
  </si>
  <si>
    <t>Gæstesejlere</t>
  </si>
  <si>
    <t>Betalingssystemer - KH</t>
  </si>
  <si>
    <t>Øvrige varekøb - KH</t>
  </si>
  <si>
    <t>Abonnementer, internet mm. - KH</t>
  </si>
  <si>
    <t>XG-0000430601-01008</t>
  </si>
  <si>
    <t>Mindre vedligehold af havneanlæg - KH</t>
  </si>
  <si>
    <t>XG-0000430601-01009</t>
  </si>
  <si>
    <t>Udlejning af arealer (indt.) - reg. Moms</t>
  </si>
  <si>
    <t>Udlej. af bygninger (indt.) - reg. Moms</t>
  </si>
  <si>
    <t>Øvrig service jf. takstblad - reg. Moms</t>
  </si>
  <si>
    <t>Betalingssystemer - SH</t>
  </si>
  <si>
    <t>Øvrige varekøb - SH</t>
  </si>
  <si>
    <t>Abonnementer, internet mm. - SH</t>
  </si>
  <si>
    <t>XG-0000430602-01007</t>
  </si>
  <si>
    <t>Mindre vedligehold af havneanlæg - SH</t>
  </si>
  <si>
    <t>XG-0000430602-01008</t>
  </si>
  <si>
    <t>Betalingssystemer - BH</t>
  </si>
  <si>
    <t>Øvrige varekøb - BH</t>
  </si>
  <si>
    <t>Abonnementer, internet mm. - BH</t>
  </si>
  <si>
    <t>XG-0000430602-03007</t>
  </si>
  <si>
    <t>Mindre vedligehold af havneanlæg - BH</t>
  </si>
  <si>
    <t>XG-0000430602-03008</t>
  </si>
  <si>
    <t>Betalingssystemer - SB</t>
  </si>
  <si>
    <t>Øvrige varekøb - SB</t>
  </si>
  <si>
    <t>Abonnementer, internet mm. - SB</t>
  </si>
  <si>
    <t>XG-0000430602-05005</t>
  </si>
  <si>
    <t>Betalingssystemer - NH</t>
  </si>
  <si>
    <t>Øvrige varekøb - NH</t>
  </si>
  <si>
    <t>Inventar, køretøjer og maskiner - NH</t>
  </si>
  <si>
    <t>Abonnementer, internet mm. - NH</t>
  </si>
  <si>
    <t>XG-0000430602-07005</t>
  </si>
  <si>
    <t>Mindre vedligehold af havneanlæg - NH</t>
  </si>
  <si>
    <t>XG-0000430602-07006</t>
  </si>
  <si>
    <t>Betalingssystemer - MH</t>
  </si>
  <si>
    <t>Øvrige varekøb - MH</t>
  </si>
  <si>
    <t>Abonnementer, internet mm. - MH</t>
  </si>
  <si>
    <t>XG-0000430602-11008</t>
  </si>
  <si>
    <t>Betalingssystemer - KAH</t>
  </si>
  <si>
    <t>Øvrige varekøb - KAH</t>
  </si>
  <si>
    <t>Abonnementer, internet mm. - KAH</t>
  </si>
  <si>
    <t>XG-0000430602-17007</t>
  </si>
  <si>
    <t>Mindre vedligehold af havneanlæg - KAH</t>
  </si>
  <si>
    <t>XG-0000430602-17008</t>
  </si>
  <si>
    <t>Inventar,køretøjer/maskiner - Led.Havnep</t>
  </si>
  <si>
    <t>Gæsteværter - Led.Havnep</t>
  </si>
  <si>
    <t>Projekter, kommunikation &amp; markedsføring</t>
  </si>
  <si>
    <t>Mindre vedligehold af havneanlæg</t>
  </si>
  <si>
    <t>XG-0000430602-05902</t>
  </si>
  <si>
    <t>Investeringer/tiltag i overslagsårene</t>
  </si>
  <si>
    <t>XG-0000430602-05903</t>
  </si>
  <si>
    <t>Betalingssystemer - PH</t>
  </si>
  <si>
    <t>Øvrige varekøb - PH</t>
  </si>
  <si>
    <t>Abonnementer, internet mm. - PH</t>
  </si>
  <si>
    <t>XG-0000430602-02409</t>
  </si>
  <si>
    <t>Mindre vedligehold af havneanlæg - PH</t>
  </si>
  <si>
    <t>XG-0000430602-02411</t>
  </si>
  <si>
    <t>Betalingssystemer - HH</t>
  </si>
  <si>
    <t>Øvrige varekøb - HH</t>
  </si>
  <si>
    <t>Abonnementer, internet mm. - HH</t>
  </si>
  <si>
    <t>XG-0000430602-27006</t>
  </si>
  <si>
    <t>Mindre vedligehold af havneanlæg - HH</t>
  </si>
  <si>
    <t>XG-0000430602-27007</t>
  </si>
  <si>
    <t>Inventar, køretøjer og maskiner - KH</t>
  </si>
  <si>
    <t>Inventar, køretøjer og maskiner - SH</t>
  </si>
  <si>
    <t>Inventar, køretøjer og maskiner - BH</t>
  </si>
  <si>
    <t>Inventar, køretøjer og maskiner - KAH</t>
  </si>
  <si>
    <t>Inventar, køretøjer og maskiner - PH</t>
  </si>
  <si>
    <t>4904</t>
  </si>
  <si>
    <t>Færgedrift, Havne og Lystbådehavne</t>
  </si>
  <si>
    <t>Havne og Lystbådehavne</t>
  </si>
  <si>
    <t>352B12</t>
  </si>
  <si>
    <t>01.01.2023</t>
  </si>
  <si>
    <t>Inventar, køretøjer og maskiner - MH</t>
  </si>
  <si>
    <t>XG-0000430602-11009</t>
  </si>
  <si>
    <t>Mindre vedligehold af havneanlæg - MH</t>
  </si>
  <si>
    <t>Inventar, køretøjer og maskiner - HH</t>
  </si>
  <si>
    <t xml:space="preserve">Øvrige varekøb </t>
  </si>
  <si>
    <t>Betalingsystemer</t>
  </si>
  <si>
    <t xml:space="preserve">Abonnementer, internet mm. </t>
  </si>
  <si>
    <t>Havnedrift:</t>
  </si>
  <si>
    <t>Mindre vedligehold af havneanlæg:</t>
  </si>
  <si>
    <t>Bådpladser og autocampere:</t>
  </si>
  <si>
    <t>Faste pladser</t>
  </si>
  <si>
    <t>Slæbested</t>
  </si>
  <si>
    <t>Øvrig service jf. takstblad</t>
  </si>
  <si>
    <t xml:space="preserve">Adm.gebyr fast bådplads </t>
  </si>
  <si>
    <t>Drift og administration (havneteam):</t>
  </si>
  <si>
    <t>Løn havneteam</t>
  </si>
  <si>
    <t>Afmærkning af sejlløbet</t>
  </si>
  <si>
    <t>Adm. gebyr fast bådplads</t>
  </si>
  <si>
    <t>Renovation</t>
  </si>
  <si>
    <t>XG-0000430602-05922</t>
  </si>
  <si>
    <t>XG-0000430602-05923</t>
  </si>
  <si>
    <t>Oprydning af materiel og både mm.</t>
  </si>
  <si>
    <t>Hotelpram Masnedsund</t>
  </si>
  <si>
    <t>XG-0000430602-05924</t>
  </si>
  <si>
    <t>Toiletter Nyord</t>
  </si>
  <si>
    <t>XG-0000430602-05925</t>
  </si>
  <si>
    <t>Rengøring</t>
  </si>
  <si>
    <t>Bådpladser og erhverv</t>
  </si>
  <si>
    <t>Køb af diesel  - reg. moms.</t>
  </si>
  <si>
    <t>XG-0000430602-12010</t>
  </si>
  <si>
    <t>Salg af diesel  - reg. moms.</t>
  </si>
  <si>
    <t>XG-0000430602-12011</t>
  </si>
  <si>
    <t>Præstø Havn manuel moms</t>
  </si>
  <si>
    <t>Hårbølle Havn manuel moms</t>
  </si>
  <si>
    <t>Kalvehave Havn manuel moms</t>
  </si>
  <si>
    <t>Masnedsund Havn manuel moms</t>
  </si>
  <si>
    <t>Nordhavnen manuel moms</t>
  </si>
  <si>
    <t>Bogø Havn manuel moms</t>
  </si>
  <si>
    <t>Stege Havn manuel moms</t>
  </si>
  <si>
    <t>Klintholm Havn manuel moms</t>
  </si>
  <si>
    <t>Vedligehold af havneanlæg - KH</t>
  </si>
  <si>
    <t>Bådpladser - erhverv  reg. moms</t>
  </si>
  <si>
    <t>Vedligehold af havneanlæg - SH</t>
  </si>
  <si>
    <t>Vedligehold af havneanlæg - BH</t>
  </si>
  <si>
    <t>Vedligehold af havneanlæg - NH</t>
  </si>
  <si>
    <t>Vedligehold af havneanlæg - MH</t>
  </si>
  <si>
    <t>Den Gule Stald - KAH</t>
  </si>
  <si>
    <t>XG-0000430602-17028</t>
  </si>
  <si>
    <t>Vedligehold af havneanlæg - KAH</t>
  </si>
  <si>
    <t>Lystbådehavne - fælles (reg. moms)</t>
  </si>
  <si>
    <t>Vedligehold af havneanlæg</t>
  </si>
  <si>
    <t>Tilskud fra Miljøstyrelsen</t>
  </si>
  <si>
    <t>XG-0000430602-05928</t>
  </si>
  <si>
    <t>Vedligehold af havneanlæg - PH</t>
  </si>
  <si>
    <t>Vedligehold af havneanlæg - HH</t>
  </si>
  <si>
    <t>El</t>
  </si>
  <si>
    <t>Vand</t>
  </si>
  <si>
    <t>Ejendomsskat</t>
  </si>
  <si>
    <t>Vedligehold af havneanlæg:</t>
  </si>
  <si>
    <t>Varme</t>
  </si>
  <si>
    <t>2025: Indtægter på 10.000 kr. jf. regneark i edoc vedr. arealleje/Lone.</t>
  </si>
  <si>
    <t>Var budget på -9.314 kr. = nulstillet jf. Simon. BDO-analyse (budgetaftale 2024): Antal af kommunalt ejede havne reduceres.</t>
  </si>
  <si>
    <t>Var budget på -16.558 kr. = nulstillet jf. Simon. BDO-analyse (budgetaftale 2024): Antal af kommunalt ejede havne reduceres.</t>
  </si>
  <si>
    <t>Den Gule stald</t>
  </si>
  <si>
    <t>Drift og vedligehold bygninger - KH</t>
  </si>
  <si>
    <t>Drift og vedligehold bygninger - SH</t>
  </si>
  <si>
    <t>Drift og vedligehold bygninger - BH</t>
  </si>
  <si>
    <t>Drift og vedligehold bygninger - SB</t>
  </si>
  <si>
    <t>Drift og vedligehold bygninger - NH</t>
  </si>
  <si>
    <t>Drift og vedligehold bygninger - MH</t>
  </si>
  <si>
    <t>Drift og vedligehold bygninger - KAH</t>
  </si>
  <si>
    <t>Drift og vedligehold bygninger - PH</t>
  </si>
  <si>
    <t>Drift og vedligehold bygninger - HH</t>
  </si>
  <si>
    <t>Drift og vedligehold bygninger</t>
  </si>
  <si>
    <t>Udg. vedr. bygningsforsikring mm.</t>
  </si>
  <si>
    <t>Periodens
forbrug
JAN - OKT
2025</t>
  </si>
  <si>
    <t>Budgetopfølgning pr. 27.10.2025:</t>
  </si>
  <si>
    <t>Forbrug pr. 27.10.25</t>
  </si>
  <si>
    <t xml:space="preserve">De 158 kr. vedr. ejendomsbidrag og rottebekæmpelse og 1.305 kr. vedr.bygningsforsikring. Kommer ikke udg. til ren. Toilet = Jette Stauner skal betaler, rekreative områder. </t>
  </si>
  <si>
    <t>Forventes merforbrug på 1 t kr.</t>
  </si>
  <si>
    <t>Udlejning af bygninger</t>
  </si>
  <si>
    <t>De 161 kr. vedr. rottebekæmpelse. Kommer udg. til rengøring driften på 7 t kr. - afregning sep.</t>
  </si>
  <si>
    <t>Forventes merforbrug på 7 t kr.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</si>
</sst>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;\-#,##0.00;#,##0.00;@"/>
    <numFmt numFmtId="165" formatCode="#,##0;\-#,##0;#,##0;@"/>
    <numFmt numFmtId="166" formatCode="#,##0.0;\-#,##0.0;#,##0.0;@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sz val="11"/>
      <color rgb="FF1F497D"/>
      <name val="Calibri"/>
      <family val="2"/>
      <scheme val="minor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6C4C4"/>
        <bgColor indexed="64"/>
      </patternFill>
    </fill>
    <fill>
      <patternFill patternType="solid">
        <fgColor rgb="FFB7CFE8"/>
        <bgColor indexed="64"/>
      </patternFill>
    </fill>
    <fill>
      <patternFill patternType="solid">
        <fgColor rgb="FFFFF843"/>
        <bgColor indexed="64"/>
      </patternFill>
    </fill>
    <fill>
      <patternFill patternType="solid">
        <fgColor rgb="FFC3D6EB"/>
        <bgColor indexed="64"/>
      </patternFill>
    </fill>
    <fill>
      <patternFill patternType="solid">
        <fgColor rgb="FFD5E3F2"/>
        <bgColor indexed="64"/>
      </patternFill>
    </fill>
    <fill>
      <patternFill patternType="solid">
        <fgColor rgb="FFFECC8E"/>
        <bgColor indexed="64"/>
      </patternFill>
    </fill>
    <fill>
      <patternFill patternType="solid">
        <fgColor rgb="FFFF8073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medium">
        <color rgb="FFAEAEAE"/>
      </left>
      <right/>
      <top style="medium">
        <color rgb="FFAEAEAE"/>
      </top>
      <bottom/>
      <diagonal/>
    </border>
    <border>
      <left/>
      <right style="medium">
        <color rgb="FFAEAEAE"/>
      </right>
      <top style="medium">
        <color rgb="FFAEAEAE"/>
      </top>
      <bottom/>
      <diagonal/>
    </border>
    <border>
      <left style="medium">
        <color rgb="FFAEAEAE"/>
      </left>
      <right style="medium">
        <color rgb="FFAEAEAE"/>
      </right>
      <top style="medium">
        <color rgb="FFAEAEAE"/>
      </top>
      <bottom style="medium">
        <color rgb="FFAEAEAE"/>
      </bottom>
      <diagonal/>
    </border>
    <border>
      <left style="medium">
        <color rgb="FFAEAEAE"/>
      </left>
      <right/>
      <top/>
      <bottom style="medium">
        <color rgb="FFAEAEAE"/>
      </bottom>
      <diagonal/>
    </border>
    <border>
      <left/>
      <right style="medium">
        <color rgb="FFAEAEAE"/>
      </right>
      <top/>
      <bottom style="medium">
        <color rgb="FFAEAEAE"/>
      </bottom>
      <diagonal/>
    </border>
    <border>
      <left style="medium">
        <color rgb="FFAEAEAE"/>
      </left>
      <right/>
      <top style="medium">
        <color rgb="FFAEAEAE"/>
      </top>
      <bottom style="medium">
        <color rgb="FFAEAEAE"/>
      </bottom>
      <diagonal/>
    </border>
    <border>
      <left/>
      <right/>
      <top style="medium">
        <color rgb="FFAEAEAE"/>
      </top>
      <bottom style="medium">
        <color rgb="FFAEAEAE"/>
      </bottom>
      <diagonal/>
    </border>
    <border>
      <left/>
      <right style="medium">
        <color rgb="FFAEAEAE"/>
      </right>
      <top style="medium">
        <color rgb="FFAEAEAE"/>
      </top>
      <bottom style="medium">
        <color rgb="FFAEAEAE"/>
      </bottom>
      <diagonal/>
    </border>
    <border>
      <left/>
      <right/>
      <top style="medium">
        <color rgb="FFAEAEAE"/>
      </top>
      <bottom/>
      <diagonal/>
    </border>
    <border>
      <left/>
      <right/>
      <top/>
      <bottom style="medium">
        <color rgb="FFAEAEAE"/>
      </bottom>
      <diagonal/>
    </border>
  </borders>
  <cellStyleXfs count="1">
    <xf numFmtId="0" fontId="0" fillId="0" borderId="0"/>
  </cellStyleXfs>
  <cellXfs count="56">
    <xf numFmtId="0" fontId="0" fillId="0" borderId="0" xfId="0"/>
    <xf numFmtId="3" fontId="0" fillId="0" borderId="0" xfId="0" applyNumberFormat="1"/>
    <xf numFmtId="0" fontId="1" fillId="0" borderId="0" xfId="0" applyFont="1"/>
    <xf numFmtId="3" fontId="1" fillId="0" borderId="0" xfId="0" applyNumberFormat="1" applyFont="1"/>
    <xf numFmtId="49" fontId="2" fillId="3" borderId="3" xfId="0" applyNumberFormat="1" applyFont="1" applyFill="1" applyBorder="1" applyAlignment="1">
      <alignment horizontal="right" vertical="center" wrapText="1"/>
    </xf>
    <xf numFmtId="49" fontId="2" fillId="4" borderId="3" xfId="0" applyNumberFormat="1" applyFont="1" applyFill="1" applyBorder="1" applyAlignment="1">
      <alignment horizontal="left" vertical="top" wrapText="1"/>
    </xf>
    <xf numFmtId="49" fontId="2" fillId="3" borderId="3" xfId="0" applyNumberFormat="1" applyFont="1" applyFill="1" applyBorder="1" applyAlignment="1">
      <alignment horizontal="left" vertical="center" wrapText="1"/>
    </xf>
    <xf numFmtId="164" fontId="2" fillId="5" borderId="3" xfId="0" applyNumberFormat="1" applyFont="1" applyFill="1" applyBorder="1" applyAlignment="1">
      <alignment horizontal="right" vertical="center" wrapText="1"/>
    </xf>
    <xf numFmtId="165" fontId="2" fillId="5" borderId="3" xfId="0" applyNumberFormat="1" applyFont="1" applyFill="1" applyBorder="1" applyAlignment="1">
      <alignment horizontal="right" vertical="center" wrapText="1"/>
    </xf>
    <xf numFmtId="164" fontId="2" fillId="2" borderId="3" xfId="0" applyNumberFormat="1" applyFont="1" applyFill="1" applyBorder="1" applyAlignment="1">
      <alignment horizontal="right" vertical="center" wrapText="1"/>
    </xf>
    <xf numFmtId="165" fontId="2" fillId="2" borderId="3" xfId="0" applyNumberFormat="1" applyFont="1" applyFill="1" applyBorder="1" applyAlignment="1">
      <alignment horizontal="right" vertical="center" wrapText="1"/>
    </xf>
    <xf numFmtId="166" fontId="2" fillId="2" borderId="3" xfId="0" applyNumberFormat="1" applyFont="1" applyFill="1" applyBorder="1" applyAlignment="1">
      <alignment horizontal="right" vertical="center" wrapText="1"/>
    </xf>
    <xf numFmtId="0" fontId="2" fillId="2" borderId="3" xfId="0" applyFont="1" applyFill="1" applyBorder="1" applyAlignment="1">
      <alignment horizontal="right" vertical="center" wrapText="1"/>
    </xf>
    <xf numFmtId="49" fontId="2" fillId="2" borderId="3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vertical="center"/>
    </xf>
    <xf numFmtId="49" fontId="2" fillId="4" borderId="3" xfId="0" applyNumberFormat="1" applyFont="1" applyFill="1" applyBorder="1" applyAlignment="1">
      <alignment horizontal="left" vertical="center" wrapText="1"/>
    </xf>
    <xf numFmtId="49" fontId="2" fillId="6" borderId="3" xfId="0" applyNumberFormat="1" applyFont="1" applyFill="1" applyBorder="1" applyAlignment="1">
      <alignment horizontal="left" vertical="center" wrapText="1" indent="1"/>
    </xf>
    <xf numFmtId="0" fontId="4" fillId="0" borderId="0" xfId="0" applyFont="1" applyAlignment="1">
      <alignment vertical="center"/>
    </xf>
    <xf numFmtId="0" fontId="4" fillId="0" borderId="0" xfId="0" applyFont="1"/>
    <xf numFmtId="49" fontId="2" fillId="7" borderId="3" xfId="0" applyNumberFormat="1" applyFont="1" applyFill="1" applyBorder="1" applyAlignment="1">
      <alignment horizontal="left" vertical="center" wrapText="1" indent="2"/>
    </xf>
    <xf numFmtId="49" fontId="2" fillId="7" borderId="3" xfId="0" applyNumberFormat="1" applyFont="1" applyFill="1" applyBorder="1" applyAlignment="1">
      <alignment horizontal="left" vertical="center" wrapText="1" indent="3"/>
    </xf>
    <xf numFmtId="49" fontId="0" fillId="3" borderId="3" xfId="0" applyNumberFormat="1" applyFill="1" applyBorder="1" applyAlignment="1">
      <alignment horizontal="right" vertical="center" wrapText="1"/>
    </xf>
    <xf numFmtId="49" fontId="2" fillId="7" borderId="3" xfId="0" applyNumberFormat="1" applyFont="1" applyFill="1" applyBorder="1" applyAlignment="1">
      <alignment horizontal="left" vertical="center" wrapText="1"/>
    </xf>
    <xf numFmtId="49" fontId="2" fillId="6" borderId="3" xfId="0" applyNumberFormat="1" applyFont="1" applyFill="1" applyBorder="1" applyAlignment="1">
      <alignment horizontal="left" vertical="center" wrapText="1"/>
    </xf>
    <xf numFmtId="166" fontId="2" fillId="5" borderId="3" xfId="0" applyNumberFormat="1" applyFont="1" applyFill="1" applyBorder="1" applyAlignment="1">
      <alignment horizontal="right" vertical="center" wrapText="1"/>
    </xf>
    <xf numFmtId="166" fontId="2" fillId="8" borderId="3" xfId="0" applyNumberFormat="1" applyFont="1" applyFill="1" applyBorder="1" applyAlignment="1">
      <alignment horizontal="right" vertical="center" wrapText="1"/>
    </xf>
    <xf numFmtId="166" fontId="2" fillId="9" borderId="3" xfId="0" applyNumberFormat="1" applyFont="1" applyFill="1" applyBorder="1" applyAlignment="1">
      <alignment horizontal="right" vertical="center" wrapText="1"/>
    </xf>
    <xf numFmtId="0" fontId="3" fillId="0" borderId="0" xfId="0" applyFont="1"/>
    <xf numFmtId="3" fontId="0" fillId="10" borderId="0" xfId="0" applyNumberFormat="1" applyFill="1"/>
    <xf numFmtId="49" fontId="2" fillId="6" borderId="6" xfId="0" applyNumberFormat="1" applyFont="1" applyFill="1" applyBorder="1" applyAlignment="1">
      <alignment horizontal="left" vertical="center" wrapText="1" indent="1"/>
    </xf>
    <xf numFmtId="49" fontId="2" fillId="6" borderId="8" xfId="0" applyNumberFormat="1" applyFont="1" applyFill="1" applyBorder="1" applyAlignment="1">
      <alignment horizontal="left" vertical="center" wrapText="1" indent="1"/>
    </xf>
    <xf numFmtId="49" fontId="2" fillId="4" borderId="6" xfId="0" applyNumberFormat="1" applyFont="1" applyFill="1" applyBorder="1" applyAlignment="1">
      <alignment horizontal="left" vertical="center" wrapText="1"/>
    </xf>
    <xf numFmtId="49" fontId="2" fillId="4" borderId="8" xfId="0" applyNumberFormat="1" applyFont="1" applyFill="1" applyBorder="1" applyAlignment="1">
      <alignment horizontal="left" vertical="center" wrapText="1"/>
    </xf>
    <xf numFmtId="49" fontId="0" fillId="3" borderId="1" xfId="0" applyNumberFormat="1" applyFill="1" applyBorder="1" applyAlignment="1">
      <alignment horizontal="left" vertical="center" wrapText="1"/>
    </xf>
    <xf numFmtId="49" fontId="0" fillId="3" borderId="9" xfId="0" applyNumberFormat="1" applyFill="1" applyBorder="1" applyAlignment="1">
      <alignment horizontal="left" vertical="center" wrapText="1"/>
    </xf>
    <xf numFmtId="49" fontId="0" fillId="3" borderId="2" xfId="0" applyNumberFormat="1" applyFill="1" applyBorder="1" applyAlignment="1">
      <alignment horizontal="left" vertical="center" wrapText="1"/>
    </xf>
    <xf numFmtId="49" fontId="0" fillId="3" borderId="4" xfId="0" applyNumberFormat="1" applyFill="1" applyBorder="1" applyAlignment="1">
      <alignment horizontal="left" vertical="center" wrapText="1"/>
    </xf>
    <xf numFmtId="49" fontId="0" fillId="3" borderId="10" xfId="0" applyNumberFormat="1" applyFill="1" applyBorder="1" applyAlignment="1">
      <alignment horizontal="left" vertical="center" wrapText="1"/>
    </xf>
    <xf numFmtId="49" fontId="0" fillId="3" borderId="5" xfId="0" applyNumberFormat="1" applyFill="1" applyBorder="1" applyAlignment="1">
      <alignment horizontal="left" vertical="center" wrapText="1"/>
    </xf>
    <xf numFmtId="49" fontId="2" fillId="5" borderId="6" xfId="0" applyNumberFormat="1" applyFont="1" applyFill="1" applyBorder="1" applyAlignment="1">
      <alignment horizontal="left" vertical="center" wrapText="1"/>
    </xf>
    <xf numFmtId="49" fontId="2" fillId="5" borderId="7" xfId="0" applyNumberFormat="1" applyFont="1" applyFill="1" applyBorder="1" applyAlignment="1">
      <alignment horizontal="left" vertical="center" wrapText="1"/>
    </xf>
    <xf numFmtId="49" fontId="2" fillId="5" borderId="8" xfId="0" applyNumberFormat="1" applyFont="1" applyFill="1" applyBorder="1" applyAlignment="1">
      <alignment horizontal="left" vertical="center" wrapText="1"/>
    </xf>
    <xf numFmtId="49" fontId="2" fillId="3" borderId="6" xfId="0" applyNumberFormat="1" applyFont="1" applyFill="1" applyBorder="1" applyAlignment="1">
      <alignment horizontal="left" vertical="center" wrapText="1"/>
    </xf>
    <xf numFmtId="49" fontId="2" fillId="3" borderId="8" xfId="0" applyNumberFormat="1" applyFont="1" applyFill="1" applyBorder="1" applyAlignment="1">
      <alignment horizontal="left" vertical="center" wrapText="1"/>
    </xf>
    <xf numFmtId="3" fontId="0" fillId="0" borderId="0" xfId="0" applyNumberFormat="1" applyFill="1"/>
    <xf numFmtId="3" fontId="1" fillId="0" borderId="0" xfId="0" applyNumberFormat="1" applyFont="1" applyFill="1"/>
    <xf numFmtId="0" fontId="1" fillId="0" borderId="0" xfId="0" applyFont="1" applyFill="1"/>
    <xf numFmtId="0" fontId="0" fillId="0" borderId="0" xfId="0" applyFill="1"/>
    <xf numFmtId="0" fontId="0" fillId="0" borderId="0" xfId="0" applyFont="1"/>
    <xf numFmtId="3" fontId="0" fillId="0" borderId="0" xfId="0" applyNumberFormat="1" applyFont="1"/>
    <xf numFmtId="0" fontId="3" fillId="0" borderId="0" xfId="0" applyFont="1" applyAlignment="1">
      <alignment horizontal="left" vertical="center" indent="5"/>
    </xf>
    <xf numFmtId="0" fontId="4" fillId="0" borderId="0" xfId="0" applyFont="1" applyAlignment="1">
      <alignment horizontal="left" vertical="center" indent="5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applyFill="1" applyAlignment="1">
      <alignment horizontal="right"/>
    </xf>
    <xf numFmtId="0" fontId="1" fillId="0" borderId="0" xfId="0" applyFont="1" applyFill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6ABDCD8-E760-4D25-8623-F795855D4564}" name="table1" displayName="table1" ref="A1:Z332" totalsRowShown="0">
  <autoFilter ref="A1:Z332" xr:uid="{D0AF6129-2EF4-47B2-B3D3-928208DE3FAC}"/>
  <tableColumns count="26">
    <tableColumn id="1" xr3:uid="{D44B9BCA-40F0-4F41-9C77-FCA66CD46200}" name="Prctr. knude"/>
    <tableColumn id="2" xr3:uid="{80174A1F-AD5F-4CC4-B99D-81501DBB4E5C}" name="Prctr. knude Betegne"/>
    <tableColumn id="3" xr3:uid="{D3B97BFA-79A2-4CF2-BDE7-2D1BAC571326}" name="Profitcenter Nr."/>
    <tableColumn id="4" xr3:uid="{A8A90EBC-16E9-4281-9899-CEF0F876615B}" name="Profitcenter Betegne"/>
    <tableColumn id="5" xr3:uid="{3191B890-E1E7-4329-A7F0-76DAE836B0CE}" name="Omk.sted. Nr."/>
    <tableColumn id="6" xr3:uid="{D7497D19-168C-42B7-A7D3-EF16F6AC05BD}" name="Omk.sted Beskrivelse"/>
    <tableColumn id="7" xr3:uid="{C9AAFB6D-F5FE-49A9-9A12-5D76542B51C6}" name="Projekt"/>
    <tableColumn id="8" xr3:uid="{D1DA8F7C-3A8F-40E5-B562-C60927402177}" name="Projekt Betegnelse"/>
    <tableColumn id="9" xr3:uid="{13E463BC-88AD-42BD-83CD-79C302AFAFD0}" name="PSP-element Nr."/>
    <tableColumn id="10" xr3:uid="{5D53982A-2EAC-4702-9E36-E5B6D63F31E8}" name="PSP-element Betegnel"/>
    <tableColumn id="11" xr3:uid="{FB3DFFCC-0E3F-4F10-A592-28181EE31EF7}" name="FunkOmråde"/>
    <tableColumn id="12" xr3:uid="{8011FCCF-1678-4FC6-841A-432AF4C6352B}" name="FunkOmrådeDato"/>
    <tableColumn id="13" xr3:uid="{A99BD225-66FF-43E7-9021-2DA83F10411E}" name="FunkOmr gyldig til"/>
    <tableColumn id="14" xr3:uid="{2EBE049B-A698-41DE-84CD-7317DFF72566}" name="KapMiddel"/>
    <tableColumn id="15" xr3:uid="{7E8C9217-78A7-4393-AD3A-B3BC1A9609C4}" name="KapMiddelDato"/>
    <tableColumn id="16" xr3:uid="{BFC100E2-D88E-45BF-9D29-5922C6D174D9}" name="KapMiddel gyldig til"/>
    <tableColumn id="17" xr3:uid="{8C100ED2-F241-46A5-AC7E-6A04CB7F689F}" name="PPlan"/>
    <tableColumn id="18" xr3:uid="{D00CE288-AFA3-4F50-979B-D186400EE86A}" name="PKont"/>
    <tableColumn id="19" xr3:uid="{E1A375EB-991A-4977-9D80-7228926B1756}" name="PFakt"/>
    <tableColumn id="20" xr3:uid="{BD8FFB5D-80B0-4C36-8F87-2C0E39F7167E}" name="AutOmkSted"/>
    <tableColumn id="21" xr3:uid="{C49FFF68-5EAF-4319-B609-A4B767C909F8}" name="AutOmkStedTekst"/>
    <tableColumn id="22" xr3:uid="{D1BC3BFD-C92F-4C99-9941-8CFBEE5D0CC1}" name="Ejerf"/>
    <tableColumn id="23" xr3:uid="{104268A1-7167-473B-B34B-46675AE8DDE6}" name="OGyldig Fra"/>
    <tableColumn id="24" xr3:uid="{13824770-8A10-419A-9E33-5B7981AC5AEC}" name="OGyldig Til"/>
    <tableColumn id="25" xr3:uid="{6373B120-5D02-490B-AEBF-0436DBCB8900}" name="PStartdato"/>
    <tableColumn id="26" xr3:uid="{FB9815F6-120F-4063-92AD-B6758E698067}" name="PSlutdato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9"/>
  <sheetViews>
    <sheetView tabSelected="1" zoomScaleNormal="100" workbookViewId="0">
      <selection activeCell="E20" sqref="E20"/>
    </sheetView>
    <sheetView workbookViewId="1"/>
  </sheetViews>
  <sheetFormatPr defaultRowHeight="15" x14ac:dyDescent="0.25"/>
  <cols>
    <col min="1" max="1" width="40.7109375" style="48" customWidth="1"/>
    <col min="2" max="4" width="20.7109375" style="48" customWidth="1"/>
    <col min="5" max="5" width="30.7109375" style="48" customWidth="1"/>
    <col min="6" max="6" width="10.7109375" style="48" customWidth="1"/>
    <col min="7" max="16384" width="9.140625" style="48"/>
  </cols>
  <sheetData>
    <row r="1" spans="1:8" ht="15" customHeight="1" x14ac:dyDescent="0.25">
      <c r="A1" s="2" t="s">
        <v>672</v>
      </c>
    </row>
    <row r="3" spans="1:8" x14ac:dyDescent="0.25">
      <c r="B3" s="52" t="s">
        <v>673</v>
      </c>
      <c r="C3" s="52" t="s">
        <v>0</v>
      </c>
      <c r="D3" s="52" t="s">
        <v>1</v>
      </c>
      <c r="E3" s="52" t="s">
        <v>2</v>
      </c>
    </row>
    <row r="4" spans="1:8" x14ac:dyDescent="0.25">
      <c r="A4" s="48" t="s">
        <v>13</v>
      </c>
      <c r="B4" s="49">
        <f>'Fælles adm.'!B20</f>
        <v>6062103.5599999996</v>
      </c>
      <c r="C4" s="49">
        <f>'Fælles adm.'!C20</f>
        <v>6366355</v>
      </c>
      <c r="D4" s="49">
        <f>'Fælles adm.'!D20</f>
        <v>6287545.3399999989</v>
      </c>
      <c r="E4" s="49">
        <f>D4-C4</f>
        <v>-78809.66000000108</v>
      </c>
      <c r="H4" s="49"/>
    </row>
    <row r="5" spans="1:8" x14ac:dyDescent="0.25">
      <c r="A5" s="48" t="s">
        <v>4</v>
      </c>
      <c r="B5" s="49">
        <f>'Klintholm Havn'!B29</f>
        <v>-2043677.1800000002</v>
      </c>
      <c r="C5" s="49">
        <f>'Klintholm Havn'!C29</f>
        <v>-1277260</v>
      </c>
      <c r="D5" s="49">
        <f>'Klintholm Havn'!D29</f>
        <v>-1724719.3900000001</v>
      </c>
      <c r="E5" s="49">
        <f>D5-C5</f>
        <v>-447459.39000000013</v>
      </c>
    </row>
    <row r="6" spans="1:8" x14ac:dyDescent="0.25">
      <c r="A6" s="48" t="s">
        <v>5</v>
      </c>
      <c r="B6" s="49">
        <f>'Stege Havn'!B25</f>
        <v>-1076409.8</v>
      </c>
      <c r="C6" s="49">
        <f>'Stege Havn'!C25</f>
        <v>-803627</v>
      </c>
      <c r="D6" s="49">
        <f>'Stege Havn'!D25</f>
        <v>-898902.42999999993</v>
      </c>
      <c r="E6" s="49">
        <f t="shared" ref="E6:E14" si="0">D6-C6</f>
        <v>-95275.429999999935</v>
      </c>
    </row>
    <row r="7" spans="1:8" x14ac:dyDescent="0.25">
      <c r="A7" s="48" t="s">
        <v>6</v>
      </c>
      <c r="B7" s="49">
        <f>'Bogø Havn'!B24</f>
        <v>-309477.24</v>
      </c>
      <c r="C7" s="49">
        <f>'Bogø Havn'!C24</f>
        <v>-193096</v>
      </c>
      <c r="D7" s="49">
        <f>'Bogø Havn'!D24</f>
        <v>-228152.89</v>
      </c>
      <c r="E7" s="49">
        <f>D7-C7</f>
        <v>-35056.890000000014</v>
      </c>
    </row>
    <row r="8" spans="1:8" x14ac:dyDescent="0.25">
      <c r="A8" s="48" t="s">
        <v>7</v>
      </c>
      <c r="B8" s="49">
        <f>'Skåninge bro'!B16</f>
        <v>-6111.8000000000011</v>
      </c>
      <c r="C8" s="49">
        <f>'Skåninge bro'!C16</f>
        <v>37456</v>
      </c>
      <c r="D8" s="49">
        <f>'Skåninge bro'!D16</f>
        <v>53158.2</v>
      </c>
      <c r="E8" s="49">
        <f t="shared" si="0"/>
        <v>15702.199999999997</v>
      </c>
    </row>
    <row r="9" spans="1:8" x14ac:dyDescent="0.25">
      <c r="A9" s="48" t="s">
        <v>8</v>
      </c>
      <c r="B9" s="49">
        <f>Nordhavnen!B26</f>
        <v>-1448426.1</v>
      </c>
      <c r="C9" s="49">
        <f>Nordhavnen!C26</f>
        <v>-1304244</v>
      </c>
      <c r="D9" s="49">
        <f>Nordhavnen!D26</f>
        <v>-1348073.3199999998</v>
      </c>
      <c r="E9" s="49">
        <f t="shared" si="0"/>
        <v>-43829.319999999832</v>
      </c>
    </row>
    <row r="10" spans="1:8" x14ac:dyDescent="0.25">
      <c r="A10" s="48" t="s">
        <v>9</v>
      </c>
      <c r="B10" s="49">
        <f>'Masnedsund Havn'!B28</f>
        <v>-201483.2</v>
      </c>
      <c r="C10" s="49">
        <f>'Masnedsund Havn'!C28</f>
        <v>-380832</v>
      </c>
      <c r="D10" s="49">
        <f>'Masnedsund Havn'!D28</f>
        <v>-208049.04</v>
      </c>
      <c r="E10" s="49">
        <f>D10-C10</f>
        <v>172782.96</v>
      </c>
    </row>
    <row r="11" spans="1:8" x14ac:dyDescent="0.25">
      <c r="A11" s="48" t="s">
        <v>40</v>
      </c>
      <c r="B11" s="49">
        <f>'Jacobs Havn'!B7</f>
        <v>-9464.26</v>
      </c>
      <c r="C11" s="49">
        <f>'Jacobs Havn'!C7</f>
        <v>-9485</v>
      </c>
      <c r="D11" s="49">
        <f>'Jacobs Havn'!D7</f>
        <v>-2206.2599999999993</v>
      </c>
      <c r="E11" s="49">
        <f>D11-C11</f>
        <v>7278.7400000000007</v>
      </c>
    </row>
    <row r="12" spans="1:8" x14ac:dyDescent="0.25">
      <c r="A12" s="48" t="s">
        <v>10</v>
      </c>
      <c r="B12" s="49">
        <f>'Gl. Kalvehave'!B6</f>
        <v>725</v>
      </c>
      <c r="C12" s="49">
        <f>'Gl. Kalvehave'!C6</f>
        <v>413</v>
      </c>
      <c r="D12" s="49">
        <f>'Gl. Kalvehave'!D6</f>
        <v>725</v>
      </c>
      <c r="E12" s="49">
        <f t="shared" si="0"/>
        <v>312</v>
      </c>
    </row>
    <row r="13" spans="1:8" x14ac:dyDescent="0.25">
      <c r="A13" s="48" t="s">
        <v>11</v>
      </c>
      <c r="B13" s="49">
        <f>'Sandvig Havn'!B8</f>
        <v>2274.2399999999998</v>
      </c>
      <c r="C13" s="49">
        <f>'Sandvig Havn'!C8</f>
        <v>1757</v>
      </c>
      <c r="D13" s="49">
        <f>'Sandvig Havn'!D8</f>
        <v>2274.2399999999998</v>
      </c>
      <c r="E13" s="49">
        <f t="shared" si="0"/>
        <v>517.23999999999978</v>
      </c>
    </row>
    <row r="14" spans="1:8" ht="15.75" customHeight="1" x14ac:dyDescent="0.25">
      <c r="A14" s="48" t="s">
        <v>12</v>
      </c>
      <c r="B14" s="49">
        <f>'Kalvehave Havn'!B28</f>
        <v>-1067003.5900000001</v>
      </c>
      <c r="C14" s="49">
        <f>'Kalvehave Havn'!C28</f>
        <v>-955327</v>
      </c>
      <c r="D14" s="49">
        <f>'Kalvehave Havn'!D28</f>
        <v>-881891.76</v>
      </c>
      <c r="E14" s="49">
        <f t="shared" si="0"/>
        <v>73435.239999999991</v>
      </c>
    </row>
    <row r="15" spans="1:8" x14ac:dyDescent="0.25">
      <c r="A15" s="48" t="s">
        <v>37</v>
      </c>
      <c r="B15" s="49">
        <f>'Præstø Havn'!B29</f>
        <v>-1334221.04</v>
      </c>
      <c r="C15" s="49">
        <f>'Præstø Havn'!C29</f>
        <v>-1130549</v>
      </c>
      <c r="D15" s="49">
        <f>'Præstø Havn'!D29</f>
        <v>-1073265.6300000001</v>
      </c>
      <c r="E15" s="49">
        <f>D15-C15</f>
        <v>57283.369999999879</v>
      </c>
    </row>
    <row r="16" spans="1:8" x14ac:dyDescent="0.25">
      <c r="A16" s="48" t="s">
        <v>38</v>
      </c>
      <c r="B16" s="49">
        <f>'Hårbølle Havn'!B25</f>
        <v>-260451.05</v>
      </c>
      <c r="C16" s="49">
        <f>'Hårbølle Havn'!C25</f>
        <v>-135508</v>
      </c>
      <c r="D16" s="49">
        <f>'Hårbølle Havn'!D25</f>
        <v>-159292</v>
      </c>
      <c r="E16" s="49">
        <f>D16-C16</f>
        <v>-23784</v>
      </c>
    </row>
    <row r="17" spans="1:7" x14ac:dyDescent="0.25">
      <c r="A17" s="2" t="s">
        <v>14</v>
      </c>
      <c r="B17" s="3">
        <f>SUM(B5:B16)</f>
        <v>-7753726.0200000005</v>
      </c>
      <c r="C17" s="3">
        <f>SUM(C5:C16)</f>
        <v>-6150302</v>
      </c>
      <c r="D17" s="3">
        <f>SUM(D5:D16)</f>
        <v>-6468395.2799999993</v>
      </c>
      <c r="E17" s="3">
        <f>SUM(E5:E16)</f>
        <v>-318093.28000000014</v>
      </c>
    </row>
    <row r="18" spans="1:7" x14ac:dyDescent="0.25">
      <c r="B18" s="49"/>
      <c r="C18" s="49"/>
      <c r="G18" s="2"/>
    </row>
    <row r="19" spans="1:7" x14ac:dyDescent="0.25">
      <c r="B19" s="49"/>
      <c r="C19" s="49"/>
      <c r="D19" s="49"/>
      <c r="E19" s="3"/>
      <c r="G19" s="2"/>
    </row>
    <row r="20" spans="1:7" x14ac:dyDescent="0.25">
      <c r="A20" s="2"/>
      <c r="B20" s="49"/>
      <c r="C20" s="49"/>
      <c r="G20" s="2"/>
    </row>
    <row r="21" spans="1:7" x14ac:dyDescent="0.25">
      <c r="B21" s="49"/>
      <c r="C21" s="49"/>
      <c r="G21" s="2"/>
    </row>
    <row r="22" spans="1:7" x14ac:dyDescent="0.25">
      <c r="B22" s="49"/>
      <c r="C22" s="49"/>
      <c r="G22" s="2"/>
    </row>
    <row r="23" spans="1:7" x14ac:dyDescent="0.25">
      <c r="A23" s="2"/>
      <c r="B23" s="49"/>
      <c r="C23" s="49"/>
      <c r="D23" s="49"/>
      <c r="G23" s="2"/>
    </row>
    <row r="24" spans="1:7" x14ac:dyDescent="0.25">
      <c r="B24" s="49"/>
      <c r="C24" s="49"/>
      <c r="G24" s="2"/>
    </row>
    <row r="25" spans="1:7" x14ac:dyDescent="0.25">
      <c r="B25" s="49"/>
      <c r="C25" s="49"/>
      <c r="G25" s="2"/>
    </row>
    <row r="26" spans="1:7" x14ac:dyDescent="0.25">
      <c r="A26" s="2"/>
      <c r="B26" s="49"/>
      <c r="C26" s="49"/>
      <c r="G26" s="2"/>
    </row>
    <row r="27" spans="1:7" x14ac:dyDescent="0.25">
      <c r="B27" s="49"/>
      <c r="C27" s="49"/>
      <c r="G27" s="2"/>
    </row>
    <row r="28" spans="1:7" x14ac:dyDescent="0.25">
      <c r="B28" s="49"/>
      <c r="C28" s="49"/>
      <c r="G28" s="2"/>
    </row>
    <row r="29" spans="1:7" x14ac:dyDescent="0.25">
      <c r="B29" s="49"/>
      <c r="C29" s="49"/>
      <c r="G29" s="2"/>
    </row>
    <row r="30" spans="1:7" x14ac:dyDescent="0.25">
      <c r="B30" s="49"/>
      <c r="C30" s="49"/>
      <c r="G30" s="2"/>
    </row>
    <row r="31" spans="1:7" x14ac:dyDescent="0.25">
      <c r="B31" s="49"/>
      <c r="C31" s="49"/>
      <c r="G31" s="2"/>
    </row>
    <row r="32" spans="1:7" x14ac:dyDescent="0.25">
      <c r="A32" s="2"/>
      <c r="B32" s="49"/>
      <c r="C32" s="49"/>
      <c r="G32" s="2"/>
    </row>
    <row r="33" spans="1:7" x14ac:dyDescent="0.25">
      <c r="B33" s="49"/>
      <c r="C33" s="49"/>
      <c r="G33" s="2"/>
    </row>
    <row r="34" spans="1:7" x14ac:dyDescent="0.25">
      <c r="B34" s="49"/>
      <c r="C34" s="49"/>
      <c r="G34" s="2"/>
    </row>
    <row r="35" spans="1:7" x14ac:dyDescent="0.25">
      <c r="B35" s="49"/>
      <c r="C35" s="49"/>
      <c r="G35" s="2"/>
    </row>
    <row r="36" spans="1:7" x14ac:dyDescent="0.25">
      <c r="B36" s="49"/>
      <c r="C36" s="49"/>
      <c r="G36" s="2"/>
    </row>
    <row r="37" spans="1:7" x14ac:dyDescent="0.25">
      <c r="B37" s="49"/>
      <c r="C37" s="49"/>
      <c r="G37" s="2"/>
    </row>
    <row r="38" spans="1:7" x14ac:dyDescent="0.25">
      <c r="B38" s="49"/>
      <c r="C38" s="49"/>
      <c r="G38" s="2"/>
    </row>
    <row r="39" spans="1:7" x14ac:dyDescent="0.25">
      <c r="B39" s="49"/>
      <c r="C39" s="49"/>
      <c r="G39" s="2"/>
    </row>
    <row r="40" spans="1:7" x14ac:dyDescent="0.25">
      <c r="A40" s="2"/>
      <c r="B40" s="49"/>
      <c r="C40" s="49"/>
      <c r="G40" s="2"/>
    </row>
    <row r="41" spans="1:7" x14ac:dyDescent="0.25">
      <c r="B41" s="49"/>
      <c r="C41" s="49"/>
      <c r="G41" s="2"/>
    </row>
    <row r="42" spans="1:7" x14ac:dyDescent="0.25">
      <c r="B42" s="49"/>
      <c r="C42" s="49"/>
      <c r="G42" s="2"/>
    </row>
    <row r="43" spans="1:7" x14ac:dyDescent="0.25">
      <c r="B43" s="49"/>
      <c r="C43" s="49"/>
      <c r="G43" s="2"/>
    </row>
    <row r="44" spans="1:7" x14ac:dyDescent="0.25">
      <c r="B44" s="49"/>
      <c r="C44" s="49"/>
      <c r="G44" s="2"/>
    </row>
    <row r="45" spans="1:7" x14ac:dyDescent="0.25">
      <c r="B45" s="49"/>
      <c r="C45" s="49"/>
      <c r="G45" s="2"/>
    </row>
    <row r="46" spans="1:7" x14ac:dyDescent="0.25">
      <c r="B46" s="49"/>
      <c r="C46" s="49"/>
      <c r="G46" s="2"/>
    </row>
    <row r="47" spans="1:7" x14ac:dyDescent="0.25">
      <c r="B47" s="49"/>
      <c r="C47" s="49"/>
      <c r="G47" s="2"/>
    </row>
    <row r="48" spans="1:7" x14ac:dyDescent="0.25">
      <c r="B48" s="49"/>
      <c r="C48" s="49"/>
      <c r="G48" s="2"/>
    </row>
    <row r="49" spans="1:7" x14ac:dyDescent="0.25">
      <c r="B49" s="49"/>
      <c r="C49" s="49"/>
      <c r="G49" s="2"/>
    </row>
    <row r="50" spans="1:7" x14ac:dyDescent="0.25">
      <c r="B50" s="49"/>
      <c r="C50" s="49"/>
      <c r="G50" s="2"/>
    </row>
    <row r="51" spans="1:7" x14ac:dyDescent="0.25">
      <c r="B51" s="49"/>
      <c r="C51" s="49"/>
      <c r="G51" s="2"/>
    </row>
    <row r="52" spans="1:7" x14ac:dyDescent="0.25">
      <c r="B52" s="49"/>
      <c r="C52" s="49"/>
      <c r="G52" s="2"/>
    </row>
    <row r="53" spans="1:7" x14ac:dyDescent="0.25">
      <c r="B53" s="49"/>
      <c r="C53" s="49"/>
      <c r="G53" s="2"/>
    </row>
    <row r="54" spans="1:7" x14ac:dyDescent="0.25">
      <c r="B54" s="49"/>
      <c r="C54" s="49"/>
      <c r="G54" s="2"/>
    </row>
    <row r="55" spans="1:7" x14ac:dyDescent="0.25">
      <c r="B55" s="49"/>
      <c r="C55" s="49"/>
      <c r="G55" s="2"/>
    </row>
    <row r="56" spans="1:7" x14ac:dyDescent="0.25">
      <c r="A56" s="18"/>
      <c r="B56" s="49"/>
      <c r="C56" s="49"/>
      <c r="G56" s="2"/>
    </row>
    <row r="57" spans="1:7" x14ac:dyDescent="0.25">
      <c r="A57" s="18"/>
      <c r="B57" s="49"/>
      <c r="C57" s="49"/>
      <c r="G57" s="2"/>
    </row>
    <row r="58" spans="1:7" x14ac:dyDescent="0.25">
      <c r="A58" s="2"/>
      <c r="B58" s="49"/>
      <c r="C58" s="49"/>
      <c r="G58" s="2"/>
    </row>
    <row r="59" spans="1:7" x14ac:dyDescent="0.25">
      <c r="B59" s="49"/>
      <c r="C59" s="49"/>
      <c r="G59" s="2"/>
    </row>
    <row r="60" spans="1:7" x14ac:dyDescent="0.25">
      <c r="B60" s="49"/>
      <c r="C60" s="49"/>
      <c r="G60" s="2"/>
    </row>
    <row r="61" spans="1:7" x14ac:dyDescent="0.25">
      <c r="B61" s="49"/>
      <c r="C61" s="49"/>
      <c r="G61" s="2"/>
    </row>
    <row r="62" spans="1:7" x14ac:dyDescent="0.25">
      <c r="B62" s="49"/>
      <c r="C62" s="49"/>
      <c r="G62" s="2"/>
    </row>
    <row r="63" spans="1:7" x14ac:dyDescent="0.25">
      <c r="B63" s="49"/>
      <c r="C63" s="49"/>
      <c r="G63" s="2"/>
    </row>
    <row r="64" spans="1:7" x14ac:dyDescent="0.25">
      <c r="B64" s="49"/>
      <c r="C64" s="49"/>
      <c r="G64" s="2"/>
    </row>
    <row r="65" spans="1:7" x14ac:dyDescent="0.25">
      <c r="B65" s="49"/>
      <c r="C65" s="49"/>
      <c r="G65" s="2"/>
    </row>
    <row r="66" spans="1:7" x14ac:dyDescent="0.25">
      <c r="B66" s="49"/>
      <c r="C66" s="49"/>
      <c r="G66" s="2"/>
    </row>
    <row r="67" spans="1:7" x14ac:dyDescent="0.25">
      <c r="B67" s="49"/>
      <c r="C67" s="49"/>
      <c r="G67" s="2"/>
    </row>
    <row r="68" spans="1:7" x14ac:dyDescent="0.25">
      <c r="B68" s="49"/>
      <c r="C68" s="49"/>
      <c r="G68" s="2"/>
    </row>
    <row r="69" spans="1:7" x14ac:dyDescent="0.25">
      <c r="B69" s="49"/>
      <c r="C69" s="49"/>
      <c r="G69" s="2"/>
    </row>
    <row r="70" spans="1:7" x14ac:dyDescent="0.25">
      <c r="B70" s="49"/>
      <c r="C70" s="49"/>
      <c r="G70" s="2"/>
    </row>
    <row r="71" spans="1:7" x14ac:dyDescent="0.25">
      <c r="A71" s="18"/>
      <c r="B71" s="49"/>
      <c r="C71" s="49"/>
      <c r="G71" s="2"/>
    </row>
    <row r="72" spans="1:7" x14ac:dyDescent="0.25">
      <c r="A72" s="2"/>
      <c r="B72" s="49"/>
      <c r="C72" s="49"/>
      <c r="G72" s="2"/>
    </row>
    <row r="73" spans="1:7" x14ac:dyDescent="0.25">
      <c r="B73" s="49"/>
      <c r="C73" s="49"/>
      <c r="G73" s="2"/>
    </row>
    <row r="74" spans="1:7" x14ac:dyDescent="0.25">
      <c r="B74" s="49"/>
      <c r="C74" s="49"/>
      <c r="G74" s="2"/>
    </row>
    <row r="75" spans="1:7" x14ac:dyDescent="0.25">
      <c r="B75" s="49"/>
      <c r="C75" s="49"/>
      <c r="G75" s="2"/>
    </row>
    <row r="76" spans="1:7" x14ac:dyDescent="0.25">
      <c r="B76" s="49"/>
      <c r="C76" s="49"/>
      <c r="G76" s="2"/>
    </row>
    <row r="77" spans="1:7" x14ac:dyDescent="0.25">
      <c r="B77" s="49"/>
      <c r="C77" s="49"/>
      <c r="G77" s="2"/>
    </row>
    <row r="78" spans="1:7" x14ac:dyDescent="0.25">
      <c r="B78" s="49"/>
      <c r="C78" s="49"/>
      <c r="G78" s="2"/>
    </row>
    <row r="79" spans="1:7" x14ac:dyDescent="0.25">
      <c r="B79" s="49"/>
      <c r="C79" s="49"/>
      <c r="G79" s="2"/>
    </row>
    <row r="80" spans="1:7" x14ac:dyDescent="0.25">
      <c r="B80" s="49"/>
      <c r="C80" s="49"/>
      <c r="G80" s="2"/>
    </row>
    <row r="81" spans="1:7" x14ac:dyDescent="0.25">
      <c r="B81" s="49"/>
      <c r="C81" s="49"/>
      <c r="G81" s="2"/>
    </row>
    <row r="82" spans="1:7" x14ac:dyDescent="0.25">
      <c r="B82" s="49"/>
      <c r="C82" s="49"/>
      <c r="G82" s="2"/>
    </row>
    <row r="83" spans="1:7" x14ac:dyDescent="0.25">
      <c r="B83" s="49"/>
      <c r="C83" s="49"/>
      <c r="G83" s="2"/>
    </row>
    <row r="84" spans="1:7" x14ac:dyDescent="0.25">
      <c r="A84" s="18"/>
      <c r="B84" s="49"/>
      <c r="C84" s="49"/>
      <c r="G84" s="2"/>
    </row>
    <row r="85" spans="1:7" x14ac:dyDescent="0.25">
      <c r="B85" s="49"/>
      <c r="C85" s="49"/>
      <c r="G85" s="2"/>
    </row>
    <row r="86" spans="1:7" x14ac:dyDescent="0.25">
      <c r="A86" s="2"/>
      <c r="B86" s="49"/>
      <c r="C86" s="49"/>
      <c r="G86" s="2"/>
    </row>
    <row r="87" spans="1:7" x14ac:dyDescent="0.25">
      <c r="B87" s="49"/>
      <c r="C87" s="49"/>
      <c r="G87" s="2"/>
    </row>
    <row r="88" spans="1:7" x14ac:dyDescent="0.25">
      <c r="A88" s="18"/>
      <c r="B88" s="49"/>
      <c r="C88" s="49"/>
      <c r="G88" s="2"/>
    </row>
    <row r="89" spans="1:7" x14ac:dyDescent="0.25">
      <c r="A89" s="18"/>
      <c r="B89" s="49"/>
      <c r="C89" s="49"/>
      <c r="G89" s="2"/>
    </row>
    <row r="90" spans="1:7" x14ac:dyDescent="0.25">
      <c r="A90" s="18"/>
      <c r="B90" s="49"/>
      <c r="C90" s="49"/>
      <c r="G90" s="2"/>
    </row>
    <row r="91" spans="1:7" x14ac:dyDescent="0.25">
      <c r="B91" s="49"/>
      <c r="C91" s="49"/>
      <c r="G91" s="2"/>
    </row>
    <row r="92" spans="1:7" x14ac:dyDescent="0.25">
      <c r="A92" s="2"/>
      <c r="B92" s="49"/>
      <c r="C92" s="49"/>
      <c r="G92" s="2"/>
    </row>
    <row r="93" spans="1:7" x14ac:dyDescent="0.25">
      <c r="A93" s="18"/>
      <c r="B93" s="49"/>
      <c r="C93" s="49"/>
      <c r="G93" s="2"/>
    </row>
    <row r="94" spans="1:7" x14ac:dyDescent="0.25">
      <c r="A94" s="18"/>
      <c r="B94" s="49"/>
      <c r="C94" s="49"/>
      <c r="G94" s="2"/>
    </row>
    <row r="95" spans="1:7" x14ac:dyDescent="0.25">
      <c r="A95" s="18"/>
      <c r="B95" s="49"/>
      <c r="C95" s="49"/>
      <c r="G95" s="2"/>
    </row>
    <row r="96" spans="1:7" x14ac:dyDescent="0.25">
      <c r="A96" s="18"/>
      <c r="B96" s="49"/>
      <c r="C96" s="49"/>
      <c r="G96" s="2"/>
    </row>
    <row r="97" spans="1:7" x14ac:dyDescent="0.25">
      <c r="A97" s="2"/>
      <c r="B97" s="49"/>
      <c r="C97" s="49"/>
      <c r="G97" s="2"/>
    </row>
    <row r="98" spans="1:7" x14ac:dyDescent="0.25">
      <c r="B98" s="49"/>
      <c r="C98" s="49"/>
      <c r="G98" s="2"/>
    </row>
    <row r="99" spans="1:7" x14ac:dyDescent="0.25">
      <c r="B99" s="49"/>
      <c r="C99" s="49"/>
      <c r="G99" s="2"/>
    </row>
    <row r="100" spans="1:7" x14ac:dyDescent="0.25">
      <c r="B100" s="49"/>
      <c r="C100" s="49"/>
      <c r="G100" s="2"/>
    </row>
    <row r="101" spans="1:7" x14ac:dyDescent="0.25">
      <c r="B101" s="49"/>
      <c r="C101" s="49"/>
      <c r="G101" s="2"/>
    </row>
    <row r="102" spans="1:7" x14ac:dyDescent="0.25">
      <c r="A102" s="2"/>
      <c r="B102" s="49"/>
      <c r="C102" s="49"/>
      <c r="G102" s="2"/>
    </row>
    <row r="103" spans="1:7" x14ac:dyDescent="0.25">
      <c r="B103" s="49"/>
      <c r="C103" s="49"/>
      <c r="G103" s="2"/>
    </row>
    <row r="104" spans="1:7" x14ac:dyDescent="0.25">
      <c r="A104" s="50"/>
      <c r="B104" s="49"/>
      <c r="C104" s="49"/>
      <c r="G104" s="2"/>
    </row>
    <row r="105" spans="1:7" x14ac:dyDescent="0.25">
      <c r="A105" s="50"/>
      <c r="B105" s="49"/>
      <c r="C105" s="49"/>
      <c r="G105" s="2"/>
    </row>
    <row r="106" spans="1:7" x14ac:dyDescent="0.25">
      <c r="A106" s="27"/>
      <c r="B106" s="49"/>
      <c r="C106" s="49"/>
      <c r="G106" s="2"/>
    </row>
    <row r="107" spans="1:7" x14ac:dyDescent="0.25">
      <c r="A107" s="27"/>
      <c r="B107" s="49"/>
      <c r="C107" s="49"/>
      <c r="G107" s="2"/>
    </row>
    <row r="108" spans="1:7" x14ac:dyDescent="0.25">
      <c r="A108" s="50"/>
      <c r="B108" s="49"/>
      <c r="C108" s="49"/>
      <c r="G108" s="2"/>
    </row>
    <row r="109" spans="1:7" x14ac:dyDescent="0.25">
      <c r="A109" s="50"/>
      <c r="B109" s="49"/>
      <c r="C109" s="49"/>
      <c r="G109" s="2"/>
    </row>
    <row r="110" spans="1:7" x14ac:dyDescent="0.25">
      <c r="A110" s="14"/>
      <c r="B110" s="49"/>
      <c r="C110" s="49"/>
      <c r="G110" s="2"/>
    </row>
    <row r="111" spans="1:7" x14ac:dyDescent="0.25">
      <c r="A111" s="50"/>
      <c r="B111" s="49"/>
      <c r="C111" s="49"/>
      <c r="G111" s="2"/>
    </row>
    <row r="112" spans="1:7" x14ac:dyDescent="0.25">
      <c r="A112" s="14"/>
      <c r="B112" s="49"/>
      <c r="C112" s="49"/>
      <c r="G112" s="2"/>
    </row>
    <row r="113" spans="1:12" x14ac:dyDescent="0.25">
      <c r="A113" s="50"/>
      <c r="B113" s="49"/>
      <c r="C113" s="49"/>
      <c r="G113" s="2"/>
    </row>
    <row r="114" spans="1:12" x14ac:dyDescent="0.25">
      <c r="A114" s="50"/>
      <c r="B114" s="49"/>
      <c r="C114" s="49"/>
      <c r="G114" s="2"/>
    </row>
    <row r="115" spans="1:12" x14ac:dyDescent="0.25">
      <c r="A115" s="50"/>
      <c r="B115" s="49"/>
      <c r="C115" s="49"/>
      <c r="G115" s="2"/>
    </row>
    <row r="116" spans="1:12" x14ac:dyDescent="0.25">
      <c r="A116" s="50"/>
      <c r="B116" s="49"/>
      <c r="C116" s="49"/>
      <c r="G116" s="2"/>
    </row>
    <row r="117" spans="1:12" x14ac:dyDescent="0.25">
      <c r="A117" s="50"/>
      <c r="B117" s="49"/>
      <c r="C117" s="49"/>
      <c r="G117" s="2"/>
    </row>
    <row r="118" spans="1:12" x14ac:dyDescent="0.25">
      <c r="A118" s="50"/>
      <c r="B118" s="49"/>
      <c r="C118" s="49"/>
      <c r="G118" s="2"/>
    </row>
    <row r="119" spans="1:12" x14ac:dyDescent="0.25">
      <c r="B119" s="49"/>
      <c r="C119" s="49"/>
      <c r="G119" s="2"/>
    </row>
    <row r="120" spans="1:12" x14ac:dyDescent="0.25">
      <c r="B120" s="49"/>
      <c r="C120" s="49"/>
      <c r="G120" s="2"/>
    </row>
    <row r="121" spans="1:12" x14ac:dyDescent="0.25">
      <c r="A121" s="2"/>
      <c r="E121" s="49"/>
      <c r="F121" s="2"/>
    </row>
    <row r="122" spans="1:12" x14ac:dyDescent="0.25">
      <c r="F122" s="14"/>
    </row>
    <row r="123" spans="1:12" x14ac:dyDescent="0.25">
      <c r="A123" s="17"/>
      <c r="B123" s="18"/>
      <c r="C123" s="18"/>
      <c r="D123" s="18"/>
      <c r="E123" s="18"/>
      <c r="F123" s="17"/>
      <c r="G123" s="18"/>
      <c r="H123" s="18"/>
      <c r="I123" s="18"/>
      <c r="J123" s="18"/>
      <c r="K123" s="18"/>
      <c r="L123" s="18"/>
    </row>
    <row r="124" spans="1:12" x14ac:dyDescent="0.25">
      <c r="A124" s="51"/>
      <c r="B124" s="18"/>
      <c r="C124" s="18"/>
      <c r="D124" s="18"/>
      <c r="E124" s="18"/>
      <c r="F124" s="17"/>
      <c r="G124" s="18"/>
      <c r="H124" s="18"/>
      <c r="I124" s="18"/>
      <c r="J124" s="18"/>
      <c r="K124" s="18"/>
      <c r="L124" s="18"/>
    </row>
    <row r="125" spans="1:12" x14ac:dyDescent="0.25">
      <c r="A125" s="51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</row>
    <row r="126" spans="1:12" x14ac:dyDescent="0.25">
      <c r="A126" s="51"/>
      <c r="B126" s="18"/>
      <c r="C126" s="18"/>
      <c r="D126" s="18"/>
      <c r="E126" s="18"/>
      <c r="F126" s="17"/>
      <c r="G126" s="18"/>
      <c r="H126" s="18"/>
      <c r="I126" s="18"/>
      <c r="J126" s="18"/>
      <c r="K126" s="18"/>
      <c r="L126" s="18"/>
    </row>
    <row r="127" spans="1:12" x14ac:dyDescent="0.25">
      <c r="A127" s="51"/>
      <c r="B127" s="18"/>
      <c r="C127" s="18"/>
      <c r="D127" s="18"/>
      <c r="E127" s="18"/>
      <c r="F127" s="17"/>
      <c r="G127" s="18"/>
      <c r="H127" s="18"/>
      <c r="I127" s="18"/>
      <c r="J127" s="18"/>
      <c r="K127" s="18"/>
      <c r="L127" s="18"/>
    </row>
    <row r="128" spans="1:12" x14ac:dyDescent="0.25">
      <c r="A128" s="51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</row>
    <row r="129" spans="1:12" x14ac:dyDescent="0.25">
      <c r="A129" s="18"/>
      <c r="B129" s="18"/>
      <c r="C129" s="18"/>
      <c r="D129" s="18"/>
      <c r="E129" s="18"/>
      <c r="F129" s="17"/>
      <c r="G129" s="18"/>
      <c r="H129" s="18"/>
      <c r="I129" s="18"/>
      <c r="J129" s="18"/>
      <c r="K129" s="18"/>
      <c r="L129" s="18"/>
    </row>
  </sheetData>
  <pageMargins left="0.7" right="0.7" top="0.75" bottom="0.75" header="0.3" footer="0.3"/>
  <pageSetup paperSize="9" scale="71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8"/>
  <sheetViews>
    <sheetView zoomScaleNormal="100" workbookViewId="0">
      <selection activeCell="B5" sqref="B5"/>
    </sheetView>
    <sheetView workbookViewId="1"/>
  </sheetViews>
  <sheetFormatPr defaultRowHeight="15" x14ac:dyDescent="0.25"/>
  <cols>
    <col min="1" max="1" width="40.85546875" bestFit="1" customWidth="1"/>
    <col min="2" max="2" width="18.5703125" bestFit="1" customWidth="1"/>
    <col min="3" max="3" width="12" bestFit="1" customWidth="1"/>
    <col min="4" max="4" width="18.42578125" bestFit="1" customWidth="1"/>
    <col min="5" max="5" width="28.85546875" bestFit="1" customWidth="1"/>
  </cols>
  <sheetData>
    <row r="1" spans="1:6" x14ac:dyDescent="0.25">
      <c r="A1" s="2" t="s">
        <v>36</v>
      </c>
    </row>
    <row r="2" spans="1:6" x14ac:dyDescent="0.25">
      <c r="B2" s="2" t="s">
        <v>673</v>
      </c>
      <c r="C2" s="2" t="s">
        <v>0</v>
      </c>
      <c r="D2" s="2" t="s">
        <v>1</v>
      </c>
      <c r="E2" s="2" t="s">
        <v>2</v>
      </c>
    </row>
    <row r="3" spans="1:6" x14ac:dyDescent="0.25">
      <c r="B3" s="1"/>
      <c r="C3" s="1"/>
      <c r="D3" s="1"/>
      <c r="E3" s="1"/>
    </row>
    <row r="4" spans="1:6" x14ac:dyDescent="0.25">
      <c r="A4" s="2" t="s">
        <v>603</v>
      </c>
      <c r="B4" s="1"/>
      <c r="C4" s="1"/>
      <c r="D4" s="1"/>
      <c r="E4" s="1"/>
    </row>
    <row r="5" spans="1:6" x14ac:dyDescent="0.25">
      <c r="A5" t="s">
        <v>10</v>
      </c>
      <c r="B5" s="1">
        <f>'Rapport pr. 27.10.2025 - m.hira'!G140</f>
        <v>725</v>
      </c>
      <c r="C5" s="1">
        <f>'Rapport pr. 27.10.2025 - m.hira'!H140</f>
        <v>413</v>
      </c>
      <c r="D5" s="1">
        <f>B5</f>
        <v>725</v>
      </c>
      <c r="E5" s="1">
        <f t="shared" ref="E5" si="0">D5-C5</f>
        <v>312</v>
      </c>
      <c r="F5" t="s">
        <v>670</v>
      </c>
    </row>
    <row r="6" spans="1:6" x14ac:dyDescent="0.25">
      <c r="A6" s="2" t="s">
        <v>14</v>
      </c>
      <c r="B6" s="3">
        <f>SUM(B5:B5)</f>
        <v>725</v>
      </c>
      <c r="C6" s="3">
        <f>SUM(C5:C5)</f>
        <v>413</v>
      </c>
      <c r="D6" s="3">
        <f>SUM(D5:D5)</f>
        <v>725</v>
      </c>
      <c r="E6" s="3">
        <f>SUM(E5:E5)</f>
        <v>312</v>
      </c>
    </row>
    <row r="7" spans="1:6" x14ac:dyDescent="0.25">
      <c r="A7" t="s">
        <v>32</v>
      </c>
      <c r="B7" s="1">
        <f>B6-'Rapport pr. 27.10.2025 - m.hira'!G140</f>
        <v>0</v>
      </c>
      <c r="C7" s="1">
        <f>C6-'Rapport pr. 27.10.2025 - m.hira'!H140</f>
        <v>0</v>
      </c>
      <c r="D7" s="1"/>
    </row>
    <row r="8" spans="1:6" x14ac:dyDescent="0.25">
      <c r="B8" s="1"/>
      <c r="C8" s="1"/>
    </row>
  </sheetData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10"/>
  <sheetViews>
    <sheetView zoomScaleNormal="100" workbookViewId="0">
      <selection activeCell="F8" sqref="F8"/>
    </sheetView>
    <sheetView workbookViewId="1"/>
  </sheetViews>
  <sheetFormatPr defaultRowHeight="15" x14ac:dyDescent="0.25"/>
  <cols>
    <col min="1" max="1" width="40.85546875" bestFit="1" customWidth="1"/>
    <col min="2" max="2" width="18.5703125" bestFit="1" customWidth="1"/>
    <col min="3" max="3" width="12" bestFit="1" customWidth="1"/>
    <col min="4" max="4" width="18.42578125" bestFit="1" customWidth="1"/>
    <col min="5" max="5" width="28.85546875" bestFit="1" customWidth="1"/>
  </cols>
  <sheetData>
    <row r="1" spans="1:6" x14ac:dyDescent="0.25">
      <c r="A1" s="2" t="s">
        <v>11</v>
      </c>
    </row>
    <row r="2" spans="1:6" x14ac:dyDescent="0.25">
      <c r="B2" s="2" t="s">
        <v>673</v>
      </c>
      <c r="C2" s="2" t="s">
        <v>0</v>
      </c>
      <c r="D2" s="2" t="s">
        <v>1</v>
      </c>
      <c r="E2" s="2" t="s">
        <v>2</v>
      </c>
    </row>
    <row r="3" spans="1:6" x14ac:dyDescent="0.25">
      <c r="B3" s="1"/>
      <c r="C3" s="1"/>
      <c r="D3" s="1"/>
      <c r="E3" s="1"/>
    </row>
    <row r="4" spans="1:6" x14ac:dyDescent="0.25">
      <c r="A4" s="2" t="s">
        <v>603</v>
      </c>
      <c r="B4" s="1"/>
      <c r="C4" s="1"/>
      <c r="D4" s="1"/>
      <c r="E4" s="1"/>
    </row>
    <row r="5" spans="1:6" x14ac:dyDescent="0.25">
      <c r="A5" t="s">
        <v>11</v>
      </c>
      <c r="B5" s="1">
        <f>VLOOKUP('Stamdata pr. 10.03.23'!I192,'Rapport pr. 27.10.2025 - m.hira'!$F$6:$H$234,2,FALSE)</f>
        <v>2274.2399999999998</v>
      </c>
      <c r="C5" s="1">
        <f>VLOOKUP('Stamdata pr. 10.03.23'!I192,'Rapport pr. 27.10.2025 - m.hira'!$F$6:$H$234,3,FALSE)</f>
        <v>1757</v>
      </c>
      <c r="D5" s="1">
        <f>B5</f>
        <v>2274.2399999999998</v>
      </c>
      <c r="E5" s="1">
        <f>D5-C5</f>
        <v>517.23999999999978</v>
      </c>
      <c r="F5" t="s">
        <v>674</v>
      </c>
    </row>
    <row r="6" spans="1:6" x14ac:dyDescent="0.25">
      <c r="A6" s="2" t="s">
        <v>604</v>
      </c>
      <c r="B6" s="1">
        <v>0</v>
      </c>
      <c r="C6" s="1">
        <v>0</v>
      </c>
      <c r="D6" s="1">
        <v>0</v>
      </c>
      <c r="E6" s="1">
        <f t="shared" ref="E6" si="0">D6-C6</f>
        <v>0</v>
      </c>
    </row>
    <row r="7" spans="1:6" x14ac:dyDescent="0.25">
      <c r="A7" s="2" t="s">
        <v>605</v>
      </c>
      <c r="B7" s="1"/>
      <c r="C7" s="1"/>
      <c r="D7" s="1"/>
      <c r="E7" s="1"/>
    </row>
    <row r="8" spans="1:6" x14ac:dyDescent="0.25">
      <c r="A8" s="2" t="s">
        <v>14</v>
      </c>
      <c r="B8" s="3">
        <f>SUM(B5:B7)</f>
        <v>2274.2399999999998</v>
      </c>
      <c r="C8" s="3">
        <f>SUM(C5:C7)</f>
        <v>1757</v>
      </c>
      <c r="D8" s="3">
        <f>SUM(D5:D7)</f>
        <v>2274.2399999999998</v>
      </c>
      <c r="E8" s="3">
        <f>SUM(E5:E7)</f>
        <v>517.23999999999978</v>
      </c>
      <c r="F8" t="s">
        <v>675</v>
      </c>
    </row>
    <row r="9" spans="1:6" x14ac:dyDescent="0.25">
      <c r="A9" t="s">
        <v>32</v>
      </c>
      <c r="B9" s="1">
        <f>B8-'Rapport pr. 27.10.2025 - m.hira'!G141</f>
        <v>0</v>
      </c>
      <c r="C9" s="1">
        <f>C8-'Rapport pr. 27.10.2025 - m.hira'!H141</f>
        <v>0</v>
      </c>
      <c r="F9" t="s">
        <v>658</v>
      </c>
    </row>
    <row r="10" spans="1:6" x14ac:dyDescent="0.25">
      <c r="B10" s="1"/>
      <c r="C10" s="1"/>
    </row>
  </sheetData>
  <pageMargins left="0.7" right="0.7" top="0.75" bottom="0.75" header="0.3" footer="0.3"/>
  <pageSetup paperSize="9" scale="9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32"/>
  <sheetViews>
    <sheetView view="pageBreakPreview" zoomScale="60" zoomScaleNormal="100" workbookViewId="0">
      <selection activeCell="A2" sqref="A2:XFD2"/>
    </sheetView>
    <sheetView workbookViewId="1"/>
  </sheetViews>
  <sheetFormatPr defaultRowHeight="15" x14ac:dyDescent="0.25"/>
  <cols>
    <col min="1" max="1" width="40.7109375" customWidth="1"/>
    <col min="2" max="4" width="20.7109375" customWidth="1"/>
    <col min="5" max="5" width="30.7109375" customWidth="1"/>
    <col min="6" max="6" width="10.7109375" customWidth="1"/>
  </cols>
  <sheetData>
    <row r="1" spans="1:5" x14ac:dyDescent="0.25">
      <c r="A1" s="2" t="s">
        <v>12</v>
      </c>
    </row>
    <row r="2" spans="1:5" s="53" customFormat="1" x14ac:dyDescent="0.25">
      <c r="B2" s="52" t="s">
        <v>673</v>
      </c>
      <c r="C2" s="52" t="s">
        <v>0</v>
      </c>
      <c r="D2" s="52" t="s">
        <v>1</v>
      </c>
      <c r="E2" s="52" t="s">
        <v>2</v>
      </c>
    </row>
    <row r="3" spans="1:5" x14ac:dyDescent="0.25">
      <c r="B3" s="1"/>
      <c r="C3" s="1"/>
      <c r="D3" s="1"/>
      <c r="E3" s="1"/>
    </row>
    <row r="4" spans="1:5" x14ac:dyDescent="0.25">
      <c r="A4" s="2" t="s">
        <v>603</v>
      </c>
      <c r="B4" s="1"/>
      <c r="C4" s="1"/>
      <c r="D4" s="1"/>
      <c r="E4" s="1"/>
    </row>
    <row r="5" spans="1:5" x14ac:dyDescent="0.25">
      <c r="A5" t="s">
        <v>600</v>
      </c>
      <c r="B5" s="1">
        <f>VLOOKUP('Stamdata pr. 10.03.23'!I200,'Rapport pr. 27.10.2025 - m.hira'!$F$6:$H$234,2,FALSE)</f>
        <v>0</v>
      </c>
      <c r="C5" s="1">
        <f>VLOOKUP('Stamdata pr. 10.03.23'!I200,'Rapport pr. 27.10.2025 - m.hira'!$F$6:$H$234,3,FALSE)</f>
        <v>5024</v>
      </c>
      <c r="D5" s="1">
        <f>C5</f>
        <v>5024</v>
      </c>
      <c r="E5" s="1">
        <f>D5-C5</f>
        <v>0</v>
      </c>
    </row>
    <row r="6" spans="1:5" x14ac:dyDescent="0.25">
      <c r="A6" t="s">
        <v>602</v>
      </c>
      <c r="B6" s="1">
        <f>VLOOKUP('Stamdata pr. 10.03.23'!I210,'Rapport pr. 27.10.2025 - m.hira'!$F$6:$H$234,2,FALSE)</f>
        <v>27569.72</v>
      </c>
      <c r="C6" s="1">
        <f>VLOOKUP('Stamdata pr. 10.03.23'!I210,'Rapport pr. 27.10.2025 - m.hira'!$F$6:$H$234,3,FALSE)</f>
        <v>28154</v>
      </c>
      <c r="D6" s="1">
        <f t="shared" ref="D6" si="0">C6</f>
        <v>28154</v>
      </c>
      <c r="E6" s="1">
        <f t="shared" ref="E6:E17" si="1">D6-C6</f>
        <v>0</v>
      </c>
    </row>
    <row r="7" spans="1:5" x14ac:dyDescent="0.25">
      <c r="A7" t="s">
        <v>601</v>
      </c>
      <c r="B7" s="1">
        <f>VLOOKUP('Stamdata pr. 10.03.23'!I199,'Rapport pr. 27.10.2025 - m.hira'!$F$6:$H$234,2,FALSE)</f>
        <v>19901</v>
      </c>
      <c r="C7" s="1">
        <f>VLOOKUP('Stamdata pr. 10.03.23'!I199,'Rapport pr. 27.10.2025 - m.hira'!$F$6:$H$234,3,FALSE)</f>
        <v>22695</v>
      </c>
      <c r="D7" s="1">
        <f>C7</f>
        <v>22695</v>
      </c>
      <c r="E7" s="1">
        <f t="shared" si="1"/>
        <v>0</v>
      </c>
    </row>
    <row r="8" spans="1:5" x14ac:dyDescent="0.25">
      <c r="A8" t="s">
        <v>669</v>
      </c>
      <c r="B8" s="1">
        <f>VLOOKUP('Stamdata pr. 10.03.23'!I203,'Rapport pr. 27.10.2025 - m.hira'!$F$6:$H$234,2,FALSE)</f>
        <v>207055.41</v>
      </c>
      <c r="C8" s="1">
        <f>VLOOKUP('Stamdata pr. 10.03.23'!I203,'Rapport pr. 27.10.2025 - m.hira'!$F$6:$H$234,3,FALSE)</f>
        <v>155392</v>
      </c>
      <c r="D8" s="1">
        <f>B8</f>
        <v>207055.41</v>
      </c>
      <c r="E8" s="1">
        <f t="shared" ref="E8:E13" si="2">D8-C8</f>
        <v>51663.41</v>
      </c>
    </row>
    <row r="9" spans="1:5" x14ac:dyDescent="0.25">
      <c r="A9" t="s">
        <v>653</v>
      </c>
      <c r="B9" s="1">
        <f>VLOOKUP('Stamdata pr. 10.03.23'!I204,'Rapport pr. 27.10.2025 - m.hira'!$F$6:$H$234,2,FALSE)</f>
        <v>14412.5</v>
      </c>
      <c r="C9" s="1">
        <f>VLOOKUP('Stamdata pr. 10.03.23'!I204,'Rapport pr. 27.10.2025 - m.hira'!$F$6:$H$234,3,FALSE)</f>
        <v>0</v>
      </c>
      <c r="D9" s="1">
        <f>B9</f>
        <v>14412.5</v>
      </c>
      <c r="E9" s="1">
        <f t="shared" si="2"/>
        <v>14412.5</v>
      </c>
    </row>
    <row r="10" spans="1:5" x14ac:dyDescent="0.25">
      <c r="A10" t="s">
        <v>651</v>
      </c>
      <c r="B10" s="1">
        <f>VLOOKUP('Stamdata pr. 10.03.23'!I205,'Rapport pr. 27.10.2025 - m.hira'!$F$6:$H$234,2,FALSE)</f>
        <v>142826.64000000001</v>
      </c>
      <c r="C10" s="1">
        <f>VLOOKUP('Stamdata pr. 10.03.23'!I205,'Rapport pr. 27.10.2025 - m.hira'!$F$6:$H$234,3,FALSE)</f>
        <v>159096</v>
      </c>
      <c r="D10" s="44">
        <f t="shared" ref="D10" si="3">C10</f>
        <v>159096</v>
      </c>
      <c r="E10" s="1">
        <f t="shared" si="2"/>
        <v>0</v>
      </c>
    </row>
    <row r="11" spans="1:5" x14ac:dyDescent="0.25">
      <c r="A11" t="s">
        <v>652</v>
      </c>
      <c r="B11" s="1">
        <f>VLOOKUP('Stamdata pr. 10.03.23'!I206,'Rapport pr. 27.10.2025 - m.hira'!$F$6:$H$234,2,FALSE)</f>
        <v>98710.49</v>
      </c>
      <c r="C11" s="1">
        <f>VLOOKUP('Stamdata pr. 10.03.23'!I206,'Rapport pr. 27.10.2025 - m.hira'!$F$6:$H$234,3,FALSE)</f>
        <v>31208</v>
      </c>
      <c r="D11" s="44">
        <f>B11+35000</f>
        <v>133710.49</v>
      </c>
      <c r="E11" s="1">
        <f t="shared" si="2"/>
        <v>102502.48999999999</v>
      </c>
    </row>
    <row r="12" spans="1:5" x14ac:dyDescent="0.25">
      <c r="A12" t="s">
        <v>614</v>
      </c>
      <c r="B12" s="1">
        <f>VLOOKUP('Stamdata pr. 10.03.23'!I208,'Rapport pr. 27.10.2025 - m.hira'!$F$6:$H$234,2,FALSE)</f>
        <v>38354.089999999997</v>
      </c>
      <c r="C12" s="1">
        <f>VLOOKUP('Stamdata pr. 10.03.23'!I208,'Rapport pr. 27.10.2025 - m.hira'!$F$6:$H$234,3,FALSE)</f>
        <v>70874</v>
      </c>
      <c r="D12" s="44">
        <v>60000</v>
      </c>
      <c r="E12" s="1">
        <f t="shared" si="2"/>
        <v>-10874</v>
      </c>
    </row>
    <row r="13" spans="1:5" x14ac:dyDescent="0.25">
      <c r="A13" t="s">
        <v>622</v>
      </c>
      <c r="B13" s="1">
        <f>VLOOKUP('Stamdata pr. 10.03.23'!I209,'Rapport pr. 27.10.2025 - m.hira'!$F$6:$H$234,2,FALSE)</f>
        <v>0</v>
      </c>
      <c r="C13" s="1">
        <f>VLOOKUP('Stamdata pr. 10.03.23'!I209,'Rapport pr. 27.10.2025 - m.hira'!$F$6:$H$234,3,FALSE)</f>
        <v>95240</v>
      </c>
      <c r="D13" s="44">
        <f>C13*15%+C13</f>
        <v>109526</v>
      </c>
      <c r="E13" s="1">
        <f t="shared" si="2"/>
        <v>14286</v>
      </c>
    </row>
    <row r="14" spans="1:5" x14ac:dyDescent="0.25">
      <c r="A14" t="s">
        <v>659</v>
      </c>
      <c r="B14" s="1">
        <f>'Rapport pr. 27.10.2025 - m.hira'!G153</f>
        <v>64690.99</v>
      </c>
      <c r="C14" s="1">
        <f>'Rapport pr. 27.10.2025 - m.hira'!H153</f>
        <v>140527</v>
      </c>
      <c r="D14" s="44">
        <f>C14</f>
        <v>140527</v>
      </c>
      <c r="E14" s="1">
        <f t="shared" ref="E14" si="4">D14-C14</f>
        <v>0</v>
      </c>
    </row>
    <row r="15" spans="1:5" x14ac:dyDescent="0.25">
      <c r="A15" t="s">
        <v>39</v>
      </c>
      <c r="B15" s="1">
        <f>VLOOKUP('Stamdata pr. 10.03.23'!I213,'Rapport pr. 27.10.2025 - m.hira'!$F$6:$H$234,2,FALSE)</f>
        <v>-114642.82</v>
      </c>
      <c r="C15" s="1">
        <f>VLOOKUP('Stamdata pr. 10.03.23'!I213,'Rapport pr. 27.10.2025 - m.hira'!$F$6:$H$234,3,FALSE)</f>
        <v>-125908</v>
      </c>
      <c r="D15" s="44">
        <f>B15</f>
        <v>-114642.82</v>
      </c>
      <c r="E15" s="1">
        <f t="shared" si="1"/>
        <v>11265.179999999993</v>
      </c>
    </row>
    <row r="16" spans="1:5" x14ac:dyDescent="0.25">
      <c r="A16" t="s">
        <v>488</v>
      </c>
      <c r="B16" s="1">
        <f>VLOOKUP('Stamdata pr. 10.03.23'!I216,'Rapport pr. 27.10.2025 - m.hira'!$F$6:$H$234,2,FALSE)</f>
        <v>-89296.04</v>
      </c>
      <c r="C16" s="1">
        <f>VLOOKUP('Stamdata pr. 10.03.23'!I216,'Rapport pr. 27.10.2025 - m.hira'!$F$6:$H$234,3,FALSE)</f>
        <v>-59382</v>
      </c>
      <c r="D16" s="1">
        <f>B16</f>
        <v>-89296.04</v>
      </c>
      <c r="E16" s="1">
        <f t="shared" si="1"/>
        <v>-29914.039999999994</v>
      </c>
    </row>
    <row r="17" spans="1:7" x14ac:dyDescent="0.25">
      <c r="A17" s="2" t="s">
        <v>654</v>
      </c>
      <c r="B17" s="1">
        <f>'Rapport pr. 27.10.2025 - m.hira'!G155</f>
        <v>61253.77</v>
      </c>
      <c r="C17" s="1">
        <f>'Rapport pr. 27.10.2025 - m.hira'!H155</f>
        <v>45132</v>
      </c>
      <c r="D17" s="1">
        <f>B17</f>
        <v>61253.77</v>
      </c>
      <c r="E17" s="1">
        <f t="shared" si="1"/>
        <v>16121.769999999997</v>
      </c>
    </row>
    <row r="18" spans="1:7" x14ac:dyDescent="0.25">
      <c r="A18" s="2" t="s">
        <v>605</v>
      </c>
      <c r="B18" s="1"/>
      <c r="C18" s="1"/>
      <c r="D18" s="1"/>
      <c r="E18" s="1"/>
    </row>
    <row r="19" spans="1:7" x14ac:dyDescent="0.25">
      <c r="A19" t="s">
        <v>609</v>
      </c>
      <c r="B19" s="1">
        <f>VLOOKUP('Stamdata pr. 10.03.23'!I221,'Rapport pr. 27.10.2025 - m.hira'!$F$6:$H$234,2,FALSE)</f>
        <v>-52800</v>
      </c>
      <c r="C19" s="1">
        <f>VLOOKUP('Stamdata pr. 10.03.23'!I221,'Rapport pr. 27.10.2025 - m.hira'!$F$6:$H$234,3,FALSE)</f>
        <v>0</v>
      </c>
      <c r="D19" s="1">
        <f>B19</f>
        <v>-52800</v>
      </c>
      <c r="E19" s="1">
        <f t="shared" ref="E19" si="5">D19-C19</f>
        <v>-52800</v>
      </c>
    </row>
    <row r="20" spans="1:7" x14ac:dyDescent="0.25">
      <c r="A20" t="s">
        <v>606</v>
      </c>
      <c r="B20" s="1">
        <f>VLOOKUP('Stamdata pr. 10.03.23'!I215,'Rapport pr. 27.10.2025 - m.hira'!$F$6:$H$234,2,FALSE)</f>
        <v>-1061392.24</v>
      </c>
      <c r="C20" s="1">
        <f>VLOOKUP('Stamdata pr. 10.03.23'!I215,'Rapport pr. 27.10.2025 - m.hira'!$F$6:$H$234,3,FALSE)</f>
        <v>-1147370</v>
      </c>
      <c r="D20" s="1">
        <f>C20</f>
        <v>-1147370</v>
      </c>
      <c r="E20" s="1">
        <f t="shared" ref="E20:E27" si="6">D20-C20</f>
        <v>0</v>
      </c>
    </row>
    <row r="21" spans="1:7" x14ac:dyDescent="0.25">
      <c r="A21" t="s">
        <v>524</v>
      </c>
      <c r="B21" s="1">
        <f>VLOOKUP('Stamdata pr. 10.03.23'!I217,'Rapport pr. 27.10.2025 - m.hira'!$F$6:$H$234,2,FALSE)</f>
        <v>-262322.07</v>
      </c>
      <c r="C21" s="1">
        <f>VLOOKUP('Stamdata pr. 10.03.23'!I217,'Rapport pr. 27.10.2025 - m.hira'!$F$6:$H$234,3,FALSE)</f>
        <v>-228154</v>
      </c>
      <c r="D21" s="1">
        <f>B21</f>
        <v>-262322.07</v>
      </c>
      <c r="E21" s="1">
        <f t="shared" si="6"/>
        <v>-34168.070000000007</v>
      </c>
    </row>
    <row r="22" spans="1:7" x14ac:dyDescent="0.25">
      <c r="A22" t="s">
        <v>607</v>
      </c>
      <c r="B22" s="1">
        <f>VLOOKUP('Stamdata pr. 10.03.23'!I219,'Rapport pr. 27.10.2025 - m.hira'!$F$6:$H$234,2,FALSE)</f>
        <v>-4720</v>
      </c>
      <c r="C22" s="1">
        <f>VLOOKUP('Stamdata pr. 10.03.23'!I219,'Rapport pr. 27.10.2025 - m.hira'!$F$6:$H$234,3,FALSE)</f>
        <v>-11284</v>
      </c>
      <c r="D22" s="1">
        <f t="shared" ref="D22:D25" si="7">C22</f>
        <v>-11284</v>
      </c>
      <c r="E22" s="1">
        <f t="shared" si="6"/>
        <v>0</v>
      </c>
    </row>
    <row r="23" spans="1:7" x14ac:dyDescent="0.25">
      <c r="A23" t="s">
        <v>508</v>
      </c>
      <c r="B23" s="1">
        <f>VLOOKUP('Stamdata pr. 10.03.23'!I224,'Rapport pr. 27.10.2025 - m.hira'!$F$6:$H$234,2,FALSE)</f>
        <v>-72136</v>
      </c>
      <c r="C23" s="1">
        <f>VLOOKUP('Stamdata pr. 10.03.23'!I224,'Rapport pr. 27.10.2025 - m.hira'!$F$6:$H$234,3,FALSE)</f>
        <v>-73140</v>
      </c>
      <c r="D23" s="1">
        <f t="shared" si="7"/>
        <v>-73140</v>
      </c>
      <c r="E23" s="1">
        <f t="shared" si="6"/>
        <v>0</v>
      </c>
    </row>
    <row r="24" spans="1:7" x14ac:dyDescent="0.25">
      <c r="A24" t="s">
        <v>3</v>
      </c>
      <c r="B24" s="1">
        <f>VLOOKUP('Stamdata pr. 10.03.23'!I222,'Rapport pr. 27.10.2025 - m.hira'!$F$6:$H$234,2,FALSE)</f>
        <v>410677.1</v>
      </c>
      <c r="C24" s="1">
        <f>VLOOKUP('Stamdata pr. 10.03.23'!I222,'Rapport pr. 27.10.2025 - m.hira'!$F$6:$H$234,3,FALSE)</f>
        <v>508679</v>
      </c>
      <c r="D24" s="1">
        <f t="shared" si="7"/>
        <v>508679</v>
      </c>
      <c r="E24" s="1">
        <f t="shared" si="6"/>
        <v>0</v>
      </c>
    </row>
    <row r="25" spans="1:7" x14ac:dyDescent="0.25">
      <c r="A25" t="s">
        <v>31</v>
      </c>
      <c r="B25" s="1">
        <f>VLOOKUP('Stamdata pr. 10.03.23'!I223,'Rapport pr. 27.10.2025 - m.hira'!$F$6:$H$234,2,FALSE)</f>
        <v>-486086.13</v>
      </c>
      <c r="C25" s="1">
        <f>VLOOKUP('Stamdata pr. 10.03.23'!I223,'Rapport pr. 27.10.2025 - m.hira'!$F$6:$H$234,3,FALSE)</f>
        <v>-572110</v>
      </c>
      <c r="D25" s="1">
        <f t="shared" si="7"/>
        <v>-572110</v>
      </c>
      <c r="E25" s="1">
        <f t="shared" ref="E25" si="8">D25-C25</f>
        <v>0</v>
      </c>
      <c r="G25" s="1"/>
    </row>
    <row r="26" spans="1:7" x14ac:dyDescent="0.25">
      <c r="A26" t="s">
        <v>608</v>
      </c>
      <c r="B26" s="1">
        <f>VLOOKUP('Stamdata pr. 10.03.23'!I220,'Rapport pr. 27.10.2025 - m.hira'!$F$6:$H$234,2,FALSE)</f>
        <v>-9060</v>
      </c>
      <c r="C26" s="1">
        <f>VLOOKUP('Stamdata pr. 10.03.23'!I220,'Rapport pr. 27.10.2025 - m.hira'!$F$6:$H$234,3,FALSE)</f>
        <v>0</v>
      </c>
      <c r="D26" s="1">
        <f>B26</f>
        <v>-9060</v>
      </c>
      <c r="E26" s="1">
        <f t="shared" si="6"/>
        <v>-9060</v>
      </c>
    </row>
    <row r="27" spans="1:7" x14ac:dyDescent="0.25">
      <c r="A27" t="s">
        <v>630</v>
      </c>
      <c r="B27" s="1"/>
      <c r="C27" s="1"/>
      <c r="D27" s="1">
        <v>0</v>
      </c>
      <c r="E27" s="1">
        <f t="shared" si="6"/>
        <v>0</v>
      </c>
    </row>
    <row r="28" spans="1:7" x14ac:dyDescent="0.25">
      <c r="A28" s="2" t="s">
        <v>14</v>
      </c>
      <c r="B28" s="3">
        <f>SUM(B5:B27)</f>
        <v>-1067003.5900000001</v>
      </c>
      <c r="C28" s="3">
        <f>SUM(C5:C27)</f>
        <v>-955327</v>
      </c>
      <c r="D28" s="3">
        <f>SUM(D5:D27)</f>
        <v>-881891.76</v>
      </c>
      <c r="E28" s="3">
        <f>SUM(E5:E27)</f>
        <v>73435.239999999962</v>
      </c>
    </row>
    <row r="29" spans="1:7" x14ac:dyDescent="0.25">
      <c r="B29" s="1"/>
      <c r="C29" s="1"/>
    </row>
    <row r="30" spans="1:7" x14ac:dyDescent="0.25">
      <c r="E30" s="1"/>
    </row>
    <row r="31" spans="1:7" x14ac:dyDescent="0.25">
      <c r="D31" s="1"/>
    </row>
    <row r="32" spans="1:7" x14ac:dyDescent="0.25">
      <c r="C32" s="1"/>
    </row>
  </sheetData>
  <pageMargins left="0.7" right="0.7" top="0.75" bottom="0.75" header="0.3" footer="0.3"/>
  <pageSetup paperSize="9" scale="71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36"/>
  <sheetViews>
    <sheetView view="pageBreakPreview" zoomScale="60" zoomScaleNormal="100" workbookViewId="0">
      <selection activeCell="A2" sqref="A2:XFD2"/>
    </sheetView>
    <sheetView workbookViewId="1"/>
  </sheetViews>
  <sheetFormatPr defaultRowHeight="15" x14ac:dyDescent="0.25"/>
  <cols>
    <col min="1" max="1" width="40.7109375" customWidth="1"/>
    <col min="2" max="4" width="20.7109375" customWidth="1"/>
    <col min="5" max="5" width="30.7109375" customWidth="1"/>
    <col min="6" max="6" width="10.7109375" customWidth="1"/>
  </cols>
  <sheetData>
    <row r="1" spans="1:5" x14ac:dyDescent="0.25">
      <c r="A1" s="2" t="s">
        <v>37</v>
      </c>
    </row>
    <row r="2" spans="1:5" s="53" customFormat="1" x14ac:dyDescent="0.25">
      <c r="B2" s="52" t="s">
        <v>673</v>
      </c>
      <c r="C2" s="52" t="s">
        <v>0</v>
      </c>
      <c r="D2" s="52" t="s">
        <v>1</v>
      </c>
      <c r="E2" s="52" t="s">
        <v>2</v>
      </c>
    </row>
    <row r="3" spans="1:5" x14ac:dyDescent="0.25">
      <c r="B3" s="1"/>
      <c r="C3" s="1"/>
      <c r="D3" s="1"/>
      <c r="E3" s="1"/>
    </row>
    <row r="4" spans="1:5" x14ac:dyDescent="0.25">
      <c r="A4" s="2" t="s">
        <v>603</v>
      </c>
      <c r="B4" s="1"/>
      <c r="C4" s="1"/>
      <c r="D4" s="1"/>
      <c r="E4" s="1"/>
    </row>
    <row r="5" spans="1:5" x14ac:dyDescent="0.25">
      <c r="A5" t="s">
        <v>600</v>
      </c>
      <c r="B5" s="1">
        <f>VLOOKUP('Stamdata pr. 10.03.23'!I284,'Rapport pr. 27.10.2025 - m.hira'!$F$6:$H$234,2,FALSE)</f>
        <v>3884.72</v>
      </c>
      <c r="C5" s="1">
        <f>VLOOKUP('Stamdata pr. 10.03.23'!I284,'Rapport pr. 27.10.2025 - m.hira'!$F$6:$H$234,3,FALSE)</f>
        <v>10024</v>
      </c>
      <c r="D5" s="1">
        <f>C5</f>
        <v>10024</v>
      </c>
      <c r="E5" s="1">
        <f>D5-C5</f>
        <v>0</v>
      </c>
    </row>
    <row r="6" spans="1:5" x14ac:dyDescent="0.25">
      <c r="A6" t="s">
        <v>602</v>
      </c>
      <c r="B6" s="1">
        <f>VLOOKUP('Stamdata pr. 10.03.23'!I295,'Rapport pr. 27.10.2025 - m.hira'!$F$6:$H$234,2,FALSE)</f>
        <v>31226.12</v>
      </c>
      <c r="C6" s="1">
        <f>VLOOKUP('Stamdata pr. 10.03.23'!I295,'Rapport pr. 27.10.2025 - m.hira'!$F$6:$H$234,3,FALSE)</f>
        <v>39107</v>
      </c>
      <c r="D6" s="1">
        <f t="shared" ref="D6:D7" si="0">C6</f>
        <v>39107</v>
      </c>
      <c r="E6" s="1">
        <f t="shared" ref="E6:E18" si="1">D6-C6</f>
        <v>0</v>
      </c>
    </row>
    <row r="7" spans="1:5" x14ac:dyDescent="0.25">
      <c r="A7" t="s">
        <v>601</v>
      </c>
      <c r="B7" s="1">
        <f>VLOOKUP('Stamdata pr. 10.03.23'!I283,'Rapport pr. 27.10.2025 - m.hira'!$F$6:$H$234,2,FALSE)</f>
        <v>20017.5</v>
      </c>
      <c r="C7" s="1">
        <f>VLOOKUP('Stamdata pr. 10.03.23'!I283,'Rapport pr. 27.10.2025 - m.hira'!$F$6:$H$234,3,FALSE)</f>
        <v>31209</v>
      </c>
      <c r="D7" s="44">
        <f t="shared" si="0"/>
        <v>31209</v>
      </c>
      <c r="E7" s="1">
        <f t="shared" si="1"/>
        <v>0</v>
      </c>
    </row>
    <row r="8" spans="1:5" x14ac:dyDescent="0.25">
      <c r="A8" t="s">
        <v>669</v>
      </c>
      <c r="B8" s="1">
        <f>VLOOKUP('Stamdata pr. 10.03.23'!I287,'Rapport pr. 27.10.2025 - m.hira'!$F$6:$H$234,2,FALSE)</f>
        <v>209591.45</v>
      </c>
      <c r="C8" s="1">
        <f>VLOOKUP('Stamdata pr. 10.03.23'!I287,'Rapport pr. 27.10.2025 - m.hira'!$F$6:$H$234,3,FALSE)</f>
        <v>116166</v>
      </c>
      <c r="D8" s="44">
        <f>B8</f>
        <v>209591.45</v>
      </c>
      <c r="E8" s="1">
        <f t="shared" ref="E8:E14" si="2">D8-C8</f>
        <v>93425.450000000012</v>
      </c>
    </row>
    <row r="9" spans="1:5" x14ac:dyDescent="0.25">
      <c r="A9" t="s">
        <v>653</v>
      </c>
      <c r="B9" s="1">
        <f>VLOOKUP('Stamdata pr. 10.03.23'!I288,'Rapport pr. 27.10.2025 - m.hira'!$F$6:$H$234,2,FALSE)</f>
        <v>15925.34</v>
      </c>
      <c r="C9" s="1">
        <f>VLOOKUP('Stamdata pr. 10.03.23'!I288,'Rapport pr. 27.10.2025 - m.hira'!$F$6:$H$234,3,FALSE)</f>
        <v>22737</v>
      </c>
      <c r="D9" s="44">
        <f t="shared" ref="D9:D13" si="3">C9</f>
        <v>22737</v>
      </c>
      <c r="E9" s="1">
        <f t="shared" si="2"/>
        <v>0</v>
      </c>
    </row>
    <row r="10" spans="1:5" x14ac:dyDescent="0.25">
      <c r="A10" t="s">
        <v>651</v>
      </c>
      <c r="B10" s="1">
        <f>VLOOKUP('Stamdata pr. 10.03.23'!I289,'Rapport pr. 27.10.2025 - m.hira'!$F$6:$H$234,2,FALSE)</f>
        <v>79421.69</v>
      </c>
      <c r="C10" s="1">
        <f>VLOOKUP('Stamdata pr. 10.03.23'!I289,'Rapport pr. 27.10.2025 - m.hira'!$F$6:$H$234,3,FALSE)</f>
        <v>143379</v>
      </c>
      <c r="D10" s="44">
        <f t="shared" si="3"/>
        <v>143379</v>
      </c>
      <c r="E10" s="1">
        <f t="shared" si="2"/>
        <v>0</v>
      </c>
    </row>
    <row r="11" spans="1:5" x14ac:dyDescent="0.25">
      <c r="A11" t="s">
        <v>652</v>
      </c>
      <c r="B11" s="1">
        <f>VLOOKUP('Stamdata pr. 10.03.23'!I290,'Rapport pr. 27.10.2025 - m.hira'!$F$6:$H$234,2,FALSE)</f>
        <v>44469.81</v>
      </c>
      <c r="C11" s="1">
        <f>VLOOKUP('Stamdata pr. 10.03.23'!I290,'Rapport pr. 27.10.2025 - m.hira'!$F$6:$H$234,3,FALSE)</f>
        <v>61431</v>
      </c>
      <c r="D11" s="44">
        <f t="shared" si="3"/>
        <v>61431</v>
      </c>
      <c r="E11" s="1">
        <f t="shared" si="2"/>
        <v>0</v>
      </c>
    </row>
    <row r="12" spans="1:5" x14ac:dyDescent="0.25">
      <c r="A12" t="s">
        <v>655</v>
      </c>
      <c r="B12" s="1">
        <f>VLOOKUP('Stamdata pr. 10.03.23'!I291,'Rapport pr. 27.10.2025 - m.hira'!$F$6:$H$234,2,FALSE)</f>
        <v>28969.98</v>
      </c>
      <c r="C12" s="1">
        <f>VLOOKUP('Stamdata pr. 10.03.23'!I291,'Rapport pr. 27.10.2025 - m.hira'!$F$6:$H$234,3,FALSE)</f>
        <v>34377</v>
      </c>
      <c r="D12" s="44">
        <f t="shared" si="3"/>
        <v>34377</v>
      </c>
      <c r="E12" s="1">
        <f t="shared" si="2"/>
        <v>0</v>
      </c>
    </row>
    <row r="13" spans="1:5" x14ac:dyDescent="0.25">
      <c r="A13" t="s">
        <v>614</v>
      </c>
      <c r="B13" s="1">
        <f>VLOOKUP('Stamdata pr. 10.03.23'!I292,'Rapport pr. 27.10.2025 - m.hira'!$F$6:$H$234,2,FALSE)</f>
        <v>63530.66</v>
      </c>
      <c r="C13" s="1">
        <f>VLOOKUP('Stamdata pr. 10.03.23'!I292,'Rapport pr. 27.10.2025 - m.hira'!$F$6:$H$234,3,FALSE)</f>
        <v>93983</v>
      </c>
      <c r="D13" s="44">
        <f t="shared" si="3"/>
        <v>93983</v>
      </c>
      <c r="E13" s="1">
        <f t="shared" si="2"/>
        <v>0</v>
      </c>
    </row>
    <row r="14" spans="1:5" x14ac:dyDescent="0.25">
      <c r="A14" t="s">
        <v>622</v>
      </c>
      <c r="B14" s="1">
        <f>VLOOKUP('Stamdata pr. 10.03.23'!I293,'Rapport pr. 27.10.2025 - m.hira'!$F$6:$H$234,2,FALSE)</f>
        <v>0</v>
      </c>
      <c r="C14" s="1">
        <f>VLOOKUP('Stamdata pr. 10.03.23'!I293,'Rapport pr. 27.10.2025 - m.hira'!$F$6:$H$234,3,FALSE)</f>
        <v>80204</v>
      </c>
      <c r="D14" s="44">
        <f>150000+25000</f>
        <v>175000</v>
      </c>
      <c r="E14" s="1">
        <f t="shared" si="2"/>
        <v>94796</v>
      </c>
    </row>
    <row r="15" spans="1:5" x14ac:dyDescent="0.25">
      <c r="A15" t="s">
        <v>39</v>
      </c>
      <c r="B15" s="1">
        <f>VLOOKUP('Stamdata pr. 10.03.23'!I269,'Rapport pr. 27.10.2025 - m.hira'!$F$6:$H$234,2,FALSE)</f>
        <v>-146801.17000000001</v>
      </c>
      <c r="C15" s="1">
        <f>VLOOKUP('Stamdata pr. 10.03.23'!I269,'Rapport pr. 27.10.2025 - m.hira'!$F$6:$H$234,3,FALSE)</f>
        <v>-147772</v>
      </c>
      <c r="D15" s="44">
        <f>B15</f>
        <v>-146801.17000000001</v>
      </c>
      <c r="E15" s="1">
        <f t="shared" si="1"/>
        <v>970.82999999998719</v>
      </c>
    </row>
    <row r="16" spans="1:5" x14ac:dyDescent="0.25">
      <c r="A16" t="s">
        <v>676</v>
      </c>
      <c r="B16" s="1">
        <f>'Rapport pr. 27.10.2025 - m.hira'!G189</f>
        <v>-14088</v>
      </c>
      <c r="C16" s="1">
        <f>'Rapport pr. 27.10.2025 - m.hira'!H189</f>
        <v>0</v>
      </c>
      <c r="D16" s="1">
        <f>B16</f>
        <v>-14088</v>
      </c>
      <c r="E16" s="1">
        <f t="shared" si="1"/>
        <v>-14088</v>
      </c>
    </row>
    <row r="17" spans="1:5" x14ac:dyDescent="0.25">
      <c r="A17" t="s">
        <v>488</v>
      </c>
      <c r="B17" s="1">
        <f>VLOOKUP('Stamdata pr. 10.03.23'!I271,'Rapport pr. 27.10.2025 - m.hira'!$F$6:$H$234,2,FALSE)</f>
        <v>-119083.82</v>
      </c>
      <c r="C17" s="1">
        <f>VLOOKUP('Stamdata pr. 10.03.23'!I271,'Rapport pr. 27.10.2025 - m.hira'!$F$6:$H$234,3,FALSE)</f>
        <v>-91200</v>
      </c>
      <c r="D17" s="1">
        <f>B17</f>
        <v>-119083.82</v>
      </c>
      <c r="E17" s="1">
        <f t="shared" si="1"/>
        <v>-27883.820000000007</v>
      </c>
    </row>
    <row r="18" spans="1:5" x14ac:dyDescent="0.25">
      <c r="A18" s="2" t="s">
        <v>654</v>
      </c>
      <c r="B18" s="1">
        <f>VLOOKUP('Stamdata pr. 10.03.23'!I296,'Rapport pr. 27.10.2025 - m.hira'!$F$6:$H$234,2,FALSE)</f>
        <v>113898.94</v>
      </c>
      <c r="C18" s="1">
        <f>VLOOKUP('Stamdata pr. 10.03.23'!I296,'Rapport pr. 27.10.2025 - m.hira'!$F$6:$H$234,3,FALSE)</f>
        <v>50144</v>
      </c>
      <c r="D18" s="1">
        <f>B18</f>
        <v>113898.94</v>
      </c>
      <c r="E18" s="1">
        <f t="shared" si="1"/>
        <v>63754.94</v>
      </c>
    </row>
    <row r="19" spans="1:5" x14ac:dyDescent="0.25">
      <c r="A19" s="2" t="s">
        <v>605</v>
      </c>
      <c r="B19" s="1"/>
      <c r="C19" s="1"/>
      <c r="D19" s="1"/>
      <c r="E19" s="1"/>
    </row>
    <row r="20" spans="1:5" x14ac:dyDescent="0.25">
      <c r="A20" t="s">
        <v>609</v>
      </c>
      <c r="B20" s="1">
        <f>'Rapport pr. 27.10.2025 - m.hira'!G193</f>
        <v>-48800</v>
      </c>
      <c r="C20" s="1">
        <f>'Rapport pr. 27.10.2025 - m.hira'!H193</f>
        <v>0</v>
      </c>
      <c r="D20" s="1">
        <f>B20</f>
        <v>-48800</v>
      </c>
      <c r="E20" s="1">
        <f t="shared" ref="E20:E28" si="4">D20-C20</f>
        <v>-48800</v>
      </c>
    </row>
    <row r="21" spans="1:5" x14ac:dyDescent="0.25">
      <c r="A21" t="s">
        <v>606</v>
      </c>
      <c r="B21" s="1">
        <f>VLOOKUP('Stamdata pr. 10.03.23'!I267,'Rapport pr. 27.10.2025 - m.hira'!$F$6:$H$234,2,FALSE)</f>
        <v>-1160541.23</v>
      </c>
      <c r="C21" s="1">
        <f>VLOOKUP('Stamdata pr. 10.03.23'!I267,'Rapport pr. 27.10.2025 - m.hira'!$F$6:$H$234,3,FALSE)</f>
        <v>-1201357</v>
      </c>
      <c r="D21" s="1">
        <f>C21</f>
        <v>-1201357</v>
      </c>
      <c r="E21" s="1">
        <f t="shared" si="4"/>
        <v>0</v>
      </c>
    </row>
    <row r="22" spans="1:5" x14ac:dyDescent="0.25">
      <c r="A22" t="s">
        <v>524</v>
      </c>
      <c r="B22" s="1">
        <f>VLOOKUP('Stamdata pr. 10.03.23'!I268,'Rapport pr. 27.10.2025 - m.hira'!$F$6:$H$234,2,FALSE)</f>
        <v>-209275.79</v>
      </c>
      <c r="C22" s="1">
        <f>VLOOKUP('Stamdata pr. 10.03.23'!I268,'Rapport pr. 27.10.2025 - m.hira'!$F$6:$H$234,3,FALSE)</f>
        <v>-132311</v>
      </c>
      <c r="D22" s="1">
        <f>B22</f>
        <v>-209275.79</v>
      </c>
      <c r="E22" s="1">
        <f t="shared" si="4"/>
        <v>-76964.790000000008</v>
      </c>
    </row>
    <row r="23" spans="1:5" x14ac:dyDescent="0.25">
      <c r="A23" t="s">
        <v>607</v>
      </c>
      <c r="B23" s="1">
        <f>VLOOKUP('Stamdata pr. 10.03.23'!I272,'Rapport pr. 27.10.2025 - m.hira'!$F$6:$H$234,2,FALSE)</f>
        <v>-9880</v>
      </c>
      <c r="C23" s="1">
        <f>VLOOKUP('Stamdata pr. 10.03.23'!I272,'Rapport pr. 27.10.2025 - m.hira'!$F$6:$H$234,3,FALSE)</f>
        <v>-10588</v>
      </c>
      <c r="D23" s="1">
        <f t="shared" ref="D23:D28" si="5">C23</f>
        <v>-10588</v>
      </c>
      <c r="E23" s="1">
        <f t="shared" si="4"/>
        <v>0</v>
      </c>
    </row>
    <row r="24" spans="1:5" x14ac:dyDescent="0.25">
      <c r="A24" t="s">
        <v>508</v>
      </c>
      <c r="B24" s="1">
        <f>VLOOKUP('Stamdata pr. 10.03.23'!I294,'Rapport pr. 27.10.2025 - m.hira'!$F$6:$H$234,2,FALSE)</f>
        <v>-121488</v>
      </c>
      <c r="C24" s="1">
        <f>VLOOKUP('Stamdata pr. 10.03.23'!I294,'Rapport pr. 27.10.2025 - m.hira'!$F$6:$H$234,3,FALSE)</f>
        <v>-98260</v>
      </c>
      <c r="D24" s="1">
        <f>B24</f>
        <v>-121488</v>
      </c>
      <c r="E24" s="1">
        <f t="shared" si="4"/>
        <v>-23228</v>
      </c>
    </row>
    <row r="25" spans="1:5" x14ac:dyDescent="0.25">
      <c r="A25" t="s">
        <v>3</v>
      </c>
      <c r="B25" s="1">
        <f>VLOOKUP('Stamdata pr. 10.03.23'!I276,'Rapport pr. 27.10.2025 - m.hira'!$F$6:$H$234,2,FALSE)</f>
        <v>188529.5</v>
      </c>
      <c r="C25" s="1">
        <f>VLOOKUP('Stamdata pr. 10.03.23'!I276,'Rapport pr. 27.10.2025 - m.hira'!$F$6:$H$234,3,FALSE)</f>
        <v>174084</v>
      </c>
      <c r="D25" s="1">
        <f>B25</f>
        <v>188529.5</v>
      </c>
      <c r="E25" s="1">
        <f t="shared" si="4"/>
        <v>14445.5</v>
      </c>
    </row>
    <row r="26" spans="1:5" x14ac:dyDescent="0.25">
      <c r="A26" t="s">
        <v>31</v>
      </c>
      <c r="B26" s="1">
        <f>VLOOKUP('Stamdata pr. 10.03.23'!I275,'Rapport pr. 27.10.2025 - m.hira'!$F$6:$H$234,2,FALSE)</f>
        <v>-237328.74</v>
      </c>
      <c r="C26" s="1">
        <f>VLOOKUP('Stamdata pr. 10.03.23'!I275,'Rapport pr. 27.10.2025 - m.hira'!$F$6:$H$234,3,FALSE)</f>
        <v>-218184</v>
      </c>
      <c r="D26" s="1">
        <f>B26</f>
        <v>-237328.74</v>
      </c>
      <c r="E26" s="1">
        <f t="shared" si="4"/>
        <v>-19144.739999999991</v>
      </c>
    </row>
    <row r="27" spans="1:5" x14ac:dyDescent="0.25">
      <c r="A27" t="s">
        <v>608</v>
      </c>
      <c r="B27" s="1">
        <f>VLOOKUP('Stamdata pr. 10.03.23'!I273,'Rapport pr. 27.10.2025 - m.hira'!$F$6:$H$234,2,FALSE)</f>
        <v>-66400</v>
      </c>
      <c r="C27" s="1">
        <f>VLOOKUP('Stamdata pr. 10.03.23'!I273,'Rapport pr. 27.10.2025 - m.hira'!$F$6:$H$234,3,FALSE)</f>
        <v>-87722</v>
      </c>
      <c r="D27" s="1">
        <f t="shared" si="5"/>
        <v>-87722</v>
      </c>
      <c r="E27" s="1">
        <f t="shared" si="4"/>
        <v>0</v>
      </c>
    </row>
    <row r="28" spans="1:5" x14ac:dyDescent="0.25">
      <c r="A28" t="s">
        <v>628</v>
      </c>
      <c r="B28" s="1"/>
      <c r="C28" s="1"/>
      <c r="D28" s="1">
        <f t="shared" si="5"/>
        <v>0</v>
      </c>
      <c r="E28" s="1">
        <f t="shared" si="4"/>
        <v>0</v>
      </c>
    </row>
    <row r="29" spans="1:5" x14ac:dyDescent="0.25">
      <c r="A29" s="2" t="s">
        <v>14</v>
      </c>
      <c r="B29" s="3">
        <f>SUM(B5:B28)</f>
        <v>-1334221.04</v>
      </c>
      <c r="C29" s="3">
        <f>SUM(C5:C28)</f>
        <v>-1130549</v>
      </c>
      <c r="D29" s="3">
        <f>SUM(D5:D28)</f>
        <v>-1073265.6300000001</v>
      </c>
      <c r="E29" s="3">
        <f>SUM(E5:E28)</f>
        <v>57283.369999999995</v>
      </c>
    </row>
    <row r="30" spans="1:5" x14ac:dyDescent="0.25">
      <c r="B30" s="1"/>
      <c r="C30" s="1"/>
    </row>
    <row r="31" spans="1:5" x14ac:dyDescent="0.25">
      <c r="E31" s="1"/>
    </row>
    <row r="35" spans="3:4" x14ac:dyDescent="0.25">
      <c r="D35" s="1"/>
    </row>
    <row r="36" spans="3:4" x14ac:dyDescent="0.25">
      <c r="C36" s="1"/>
    </row>
  </sheetData>
  <pageMargins left="0.7" right="0.7" top="0.75" bottom="0.75" header="0.3" footer="0.3"/>
  <pageSetup paperSize="9" scale="7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E27"/>
  <sheetViews>
    <sheetView view="pageBreakPreview" zoomScale="60" zoomScaleNormal="100" workbookViewId="0">
      <selection activeCell="F1" sqref="F1:F1048576"/>
    </sheetView>
    <sheetView tabSelected="1" workbookViewId="1"/>
  </sheetViews>
  <sheetFormatPr defaultRowHeight="15" x14ac:dyDescent="0.25"/>
  <cols>
    <col min="1" max="1" width="40.7109375" customWidth="1"/>
    <col min="2" max="4" width="20.7109375" customWidth="1"/>
    <col min="5" max="5" width="30.7109375" customWidth="1"/>
    <col min="6" max="6" width="10.7109375" customWidth="1"/>
  </cols>
  <sheetData>
    <row r="1" spans="1:5" x14ac:dyDescent="0.25">
      <c r="A1" s="2" t="s">
        <v>38</v>
      </c>
    </row>
    <row r="2" spans="1:5" x14ac:dyDescent="0.25">
      <c r="B2" s="2" t="s">
        <v>673</v>
      </c>
      <c r="C2" s="2" t="s">
        <v>0</v>
      </c>
      <c r="D2" s="2" t="s">
        <v>1</v>
      </c>
      <c r="E2" s="2" t="s">
        <v>2</v>
      </c>
    </row>
    <row r="3" spans="1:5" x14ac:dyDescent="0.25">
      <c r="B3" s="1"/>
      <c r="C3" s="1"/>
      <c r="D3" s="1"/>
      <c r="E3" s="1"/>
    </row>
    <row r="4" spans="1:5" x14ac:dyDescent="0.25">
      <c r="A4" s="2" t="s">
        <v>603</v>
      </c>
      <c r="B4" s="1"/>
      <c r="C4" s="1"/>
      <c r="D4" s="1"/>
      <c r="E4" s="1"/>
    </row>
    <row r="5" spans="1:5" x14ac:dyDescent="0.25">
      <c r="A5" t="s">
        <v>600</v>
      </c>
      <c r="B5" s="1">
        <f>VLOOKUP('Stamdata pr. 10.03.23'!I307,'Rapport pr. 27.10.2025 - m.hira'!$F$6:$H$237,2,FALSE)</f>
        <v>0</v>
      </c>
      <c r="C5" s="1">
        <f>VLOOKUP('Stamdata pr. 10.03.23'!I307,'Rapport pr. 27.10.2025 - m.hira'!$F$6:$H$237,3,FALSE)</f>
        <v>5012</v>
      </c>
      <c r="D5" s="1">
        <f>C5</f>
        <v>5012</v>
      </c>
      <c r="E5" s="1">
        <f>D5-C5</f>
        <v>0</v>
      </c>
    </row>
    <row r="6" spans="1:5" x14ac:dyDescent="0.25">
      <c r="A6" t="s">
        <v>602</v>
      </c>
      <c r="B6" s="1">
        <f>VLOOKUP('Stamdata pr. 10.03.23'!I317,'Rapport pr. 27.10.2025 - m.hira'!$F$6:$H$237,2,FALSE)</f>
        <v>10379.42</v>
      </c>
      <c r="C6" s="1">
        <f>VLOOKUP('Stamdata pr. 10.03.23'!I317,'Rapport pr. 27.10.2025 - m.hira'!$F$6:$H$237,3,FALSE)</f>
        <v>13362</v>
      </c>
      <c r="D6" s="44">
        <f t="shared" ref="D6:D7" si="0">C6</f>
        <v>13362</v>
      </c>
      <c r="E6" s="44">
        <f t="shared" ref="E6:E16" si="1">D6-C6</f>
        <v>0</v>
      </c>
    </row>
    <row r="7" spans="1:5" x14ac:dyDescent="0.25">
      <c r="A7" t="s">
        <v>601</v>
      </c>
      <c r="B7" s="1">
        <f>VLOOKUP('Stamdata pr. 10.03.23'!I306,'Rapport pr. 27.10.2025 - m.hira'!$F$6:$H$237,2,FALSE)</f>
        <v>5827</v>
      </c>
      <c r="C7" s="1">
        <f>VLOOKUP('Stamdata pr. 10.03.23'!I306,'Rapport pr. 27.10.2025 - m.hira'!$F$6:$H$237,3,FALSE)</f>
        <v>10546</v>
      </c>
      <c r="D7" s="44">
        <f t="shared" si="0"/>
        <v>10546</v>
      </c>
      <c r="E7" s="44">
        <f t="shared" si="1"/>
        <v>0</v>
      </c>
    </row>
    <row r="8" spans="1:5" x14ac:dyDescent="0.25">
      <c r="A8" t="s">
        <v>669</v>
      </c>
      <c r="B8" s="1">
        <f>VLOOKUP('Stamdata pr. 10.03.23'!I309,'Rapport pr. 27.10.2025 - m.hira'!$F$6:$H$237,2,FALSE)</f>
        <v>15841.4</v>
      </c>
      <c r="C8" s="1">
        <f>VLOOKUP('Stamdata pr. 10.03.23'!I309,'Rapport pr. 27.10.2025 - m.hira'!$F$6:$H$237,3,FALSE)</f>
        <v>58208</v>
      </c>
      <c r="D8" s="44">
        <f t="shared" ref="D8:D15" si="2">C8</f>
        <v>58208</v>
      </c>
      <c r="E8" s="44">
        <f t="shared" ref="E8:E13" si="3">D8-C8</f>
        <v>0</v>
      </c>
    </row>
    <row r="9" spans="1:5" x14ac:dyDescent="0.25">
      <c r="A9" t="s">
        <v>653</v>
      </c>
      <c r="B9" s="1">
        <f>VLOOKUP('Stamdata pr. 10.03.23'!I310,'Rapport pr. 27.10.2025 - m.hira'!$F$6:$H$237,2,FALSE)</f>
        <v>243.16</v>
      </c>
      <c r="C9" s="1">
        <f>VLOOKUP('Stamdata pr. 10.03.23'!I310,'Rapport pr. 27.10.2025 - m.hira'!$F$6:$H$237,3,FALSE)</f>
        <v>937</v>
      </c>
      <c r="D9" s="44">
        <f t="shared" si="2"/>
        <v>937</v>
      </c>
      <c r="E9" s="44">
        <f t="shared" si="3"/>
        <v>0</v>
      </c>
    </row>
    <row r="10" spans="1:5" x14ac:dyDescent="0.25">
      <c r="A10" t="s">
        <v>651</v>
      </c>
      <c r="B10" s="1">
        <f>VLOOKUP('Stamdata pr. 10.03.23'!I311,'Rapport pr. 27.10.2025 - m.hira'!$F$6:$H$237,2,FALSE)</f>
        <v>29695.21</v>
      </c>
      <c r="C10" s="1">
        <f>VLOOKUP('Stamdata pr. 10.03.23'!I311,'Rapport pr. 27.10.2025 - m.hira'!$F$6:$H$237,3,FALSE)</f>
        <v>51330</v>
      </c>
      <c r="D10" s="44">
        <f t="shared" si="2"/>
        <v>51330</v>
      </c>
      <c r="E10" s="44">
        <f t="shared" si="3"/>
        <v>0</v>
      </c>
    </row>
    <row r="11" spans="1:5" x14ac:dyDescent="0.25">
      <c r="A11" t="s">
        <v>652</v>
      </c>
      <c r="B11" s="1">
        <f>VLOOKUP('Stamdata pr. 10.03.23'!I312,'Rapport pr. 27.10.2025 - m.hira'!$F$6:$H$237,2,FALSE)</f>
        <v>2178.96</v>
      </c>
      <c r="C11" s="1">
        <f>VLOOKUP('Stamdata pr. 10.03.23'!I312,'Rapport pr. 27.10.2025 - m.hira'!$F$6:$H$237,3,FALSE)</f>
        <v>3302</v>
      </c>
      <c r="D11" s="44">
        <f t="shared" si="2"/>
        <v>3302</v>
      </c>
      <c r="E11" s="44">
        <f t="shared" si="3"/>
        <v>0</v>
      </c>
    </row>
    <row r="12" spans="1:5" x14ac:dyDescent="0.25">
      <c r="A12" t="s">
        <v>614</v>
      </c>
      <c r="B12" s="1">
        <f>VLOOKUP('Stamdata pr. 10.03.23'!I314,'Rapport pr. 27.10.2025 - m.hira'!$F$6:$H$237,2,FALSE)</f>
        <v>17756.7</v>
      </c>
      <c r="C12" s="1">
        <f>VLOOKUP('Stamdata pr. 10.03.23'!I314,'Rapport pr. 27.10.2025 - m.hira'!$F$6:$H$237,3,FALSE)</f>
        <v>51091</v>
      </c>
      <c r="D12" s="44">
        <v>30000</v>
      </c>
      <c r="E12" s="44">
        <f t="shared" si="3"/>
        <v>-21091</v>
      </c>
    </row>
    <row r="13" spans="1:5" x14ac:dyDescent="0.25">
      <c r="A13" t="s">
        <v>622</v>
      </c>
      <c r="B13" s="1">
        <f>VLOOKUP('Stamdata pr. 10.03.23'!I315,'Rapport pr. 27.10.2025 - m.hira'!$F$6:$H$237,2,FALSE)</f>
        <v>0</v>
      </c>
      <c r="C13" s="1">
        <f>VLOOKUP('Stamdata pr. 10.03.23'!I315,'Rapport pr. 27.10.2025 - m.hira'!$F$6:$H$237,3,FALSE)</f>
        <v>69180</v>
      </c>
      <c r="D13" s="44">
        <f>C13*15%+C13</f>
        <v>79557</v>
      </c>
      <c r="E13" s="44">
        <f t="shared" si="3"/>
        <v>10377</v>
      </c>
    </row>
    <row r="14" spans="1:5" x14ac:dyDescent="0.25">
      <c r="A14" t="s">
        <v>39</v>
      </c>
      <c r="B14" s="1">
        <f>VLOOKUP('Stamdata pr. 10.03.23'!I320,'Rapport pr. 27.10.2025 - m.hira'!$F$6:$H$237,2,FALSE)</f>
        <v>-54000.56</v>
      </c>
      <c r="C14" s="1">
        <f>VLOOKUP('Stamdata pr. 10.03.23'!I320,'Rapport pr. 27.10.2025 - m.hira'!$F$6:$H$237,3,FALSE)</f>
        <v>-62792</v>
      </c>
      <c r="D14" s="44">
        <f t="shared" si="2"/>
        <v>-62792</v>
      </c>
      <c r="E14" s="44">
        <f t="shared" si="1"/>
        <v>0</v>
      </c>
    </row>
    <row r="15" spans="1:5" x14ac:dyDescent="0.25">
      <c r="A15" t="s">
        <v>488</v>
      </c>
      <c r="B15" s="1">
        <f>VLOOKUP('Stamdata pr. 10.03.23'!I323,'Rapport pr. 27.10.2025 - m.hira'!$F$6:$H$237,2,FALSE)</f>
        <v>-212.32</v>
      </c>
      <c r="C15" s="1">
        <f>VLOOKUP('Stamdata pr. 10.03.23'!I323,'Rapport pr. 27.10.2025 - m.hira'!$F$6:$H$237,3,FALSE)</f>
        <v>-32401</v>
      </c>
      <c r="D15" s="44">
        <f t="shared" si="2"/>
        <v>-32401</v>
      </c>
      <c r="E15" s="44">
        <f t="shared" si="1"/>
        <v>0</v>
      </c>
    </row>
    <row r="16" spans="1:5" x14ac:dyDescent="0.25">
      <c r="A16" s="2" t="s">
        <v>654</v>
      </c>
      <c r="B16" s="1">
        <f>'Rapport pr. 27.10.2025 - m.hira'!G222</f>
        <v>8018.12</v>
      </c>
      <c r="C16" s="1">
        <f>'Rapport pr. 27.10.2025 - m.hira'!H222</f>
        <v>20056</v>
      </c>
      <c r="D16" s="44">
        <f>C16</f>
        <v>20056</v>
      </c>
      <c r="E16" s="44">
        <f t="shared" si="1"/>
        <v>0</v>
      </c>
    </row>
    <row r="17" spans="1:5" x14ac:dyDescent="0.25">
      <c r="A17" s="2" t="s">
        <v>605</v>
      </c>
      <c r="B17" s="1"/>
      <c r="C17" s="1"/>
      <c r="D17" s="44"/>
      <c r="E17" s="44"/>
    </row>
    <row r="18" spans="1:5" x14ac:dyDescent="0.25">
      <c r="A18" t="s">
        <v>613</v>
      </c>
      <c r="B18" s="1">
        <f>'Rapport pr. 27.10.2025 - m.hira'!G230</f>
        <v>-11600</v>
      </c>
      <c r="C18" s="1">
        <v>0</v>
      </c>
      <c r="D18" s="44">
        <f>B18</f>
        <v>-11600</v>
      </c>
      <c r="E18" s="44">
        <f t="shared" ref="E18" si="4">D18-C18</f>
        <v>-11600</v>
      </c>
    </row>
    <row r="19" spans="1:5" x14ac:dyDescent="0.25">
      <c r="A19" t="s">
        <v>606</v>
      </c>
      <c r="B19" s="1">
        <f>VLOOKUP('Stamdata pr. 10.03.23'!I322,'Rapport pr. 27.10.2025 - m.hira'!$F$6:$H$237,2,FALSE)</f>
        <v>-164484.07999999999</v>
      </c>
      <c r="C19" s="1">
        <f>VLOOKUP('Stamdata pr. 10.03.23'!I322,'Rapport pr. 27.10.2025 - m.hira'!$F$6:$H$237,3,FALSE)</f>
        <v>-190584</v>
      </c>
      <c r="D19" s="1">
        <f>C19</f>
        <v>-190584</v>
      </c>
      <c r="E19" s="1">
        <f t="shared" ref="E19:E22" si="5">D19-C19</f>
        <v>0</v>
      </c>
    </row>
    <row r="20" spans="1:5" x14ac:dyDescent="0.25">
      <c r="A20" t="s">
        <v>524</v>
      </c>
      <c r="B20" s="1">
        <f>VLOOKUP('Stamdata pr. 10.03.23'!I324,'Rapport pr. 27.10.2025 - m.hira'!$F$6:$H$237,2,FALSE)</f>
        <v>-76508.06</v>
      </c>
      <c r="C20" s="1">
        <f>VLOOKUP('Stamdata pr. 10.03.23'!I324,'Rapport pr. 27.10.2025 - m.hira'!$F$6:$H$237,3,FALSE)</f>
        <v>-90359</v>
      </c>
      <c r="D20" s="1">
        <f t="shared" ref="D20:D21" si="6">C20</f>
        <v>-90359</v>
      </c>
      <c r="E20" s="1">
        <f t="shared" si="5"/>
        <v>0</v>
      </c>
    </row>
    <row r="21" spans="1:5" x14ac:dyDescent="0.25">
      <c r="A21" t="s">
        <v>607</v>
      </c>
      <c r="B21" s="1">
        <f>VLOOKUP('Stamdata pr. 10.03.23'!I326,'Rapport pr. 27.10.2025 - m.hira'!$F$6:$H$237,2,FALSE)</f>
        <v>-1840</v>
      </c>
      <c r="C21" s="1">
        <f>VLOOKUP('Stamdata pr. 10.03.23'!I326,'Rapport pr. 27.10.2025 - m.hira'!$F$6:$H$237,3,FALSE)</f>
        <v>-2120</v>
      </c>
      <c r="D21" s="1">
        <f t="shared" si="6"/>
        <v>-2120</v>
      </c>
      <c r="E21" s="1">
        <f t="shared" ref="E21" si="7">D21-C21</f>
        <v>0</v>
      </c>
    </row>
    <row r="22" spans="1:5" x14ac:dyDescent="0.25">
      <c r="A22" t="s">
        <v>508</v>
      </c>
      <c r="B22" s="1">
        <f>VLOOKUP('Stamdata pr. 10.03.23'!I329,'Rapport pr. 27.10.2025 - m.hira'!$F$6:$H$237,2,FALSE)</f>
        <v>-42400</v>
      </c>
      <c r="C22" s="1">
        <f>VLOOKUP('Stamdata pr. 10.03.23'!I329,'Rapport pr. 27.10.2025 - m.hira'!$F$6:$H$237,3,FALSE)</f>
        <v>-40276</v>
      </c>
      <c r="D22" s="1">
        <f>B22</f>
        <v>-42400</v>
      </c>
      <c r="E22" s="1">
        <f t="shared" si="5"/>
        <v>-2124</v>
      </c>
    </row>
    <row r="23" spans="1:5" x14ac:dyDescent="0.25">
      <c r="A23" t="s">
        <v>608</v>
      </c>
      <c r="B23" s="1">
        <f>VLOOKUP('Stamdata pr. 10.03.23'!I327,'Rapport pr. 27.10.2025 - m.hira'!$F$6:$H$237,2,FALSE)</f>
        <v>654</v>
      </c>
      <c r="C23" s="1">
        <f>VLOOKUP('Stamdata pr. 10.03.23'!I327,'Rapport pr. 27.10.2025 - m.hira'!$F$6:$H$237,3,FALSE)</f>
        <v>0</v>
      </c>
      <c r="D23" s="1">
        <f>B23</f>
        <v>654</v>
      </c>
      <c r="E23" s="1">
        <f t="shared" ref="E23" si="8">D23-C23</f>
        <v>654</v>
      </c>
    </row>
    <row r="24" spans="1:5" x14ac:dyDescent="0.25">
      <c r="A24" t="s">
        <v>629</v>
      </c>
      <c r="B24" s="1"/>
      <c r="C24" s="1"/>
      <c r="D24" s="1">
        <f>C24</f>
        <v>0</v>
      </c>
      <c r="E24" s="1">
        <f t="shared" ref="E24" si="9">D24-C24</f>
        <v>0</v>
      </c>
    </row>
    <row r="25" spans="1:5" x14ac:dyDescent="0.25">
      <c r="A25" s="2" t="s">
        <v>14</v>
      </c>
      <c r="B25" s="3">
        <f>SUM(B5:B24)</f>
        <v>-260451.05</v>
      </c>
      <c r="C25" s="3">
        <f>SUM(C5:C24)</f>
        <v>-135508</v>
      </c>
      <c r="D25" s="3">
        <f>SUM(D5:D24)</f>
        <v>-159292</v>
      </c>
      <c r="E25" s="3">
        <f>SUM(E5:E24)</f>
        <v>-23784</v>
      </c>
    </row>
    <row r="26" spans="1:5" x14ac:dyDescent="0.25">
      <c r="B26" s="1"/>
      <c r="C26" s="1"/>
    </row>
    <row r="27" spans="1:5" x14ac:dyDescent="0.25">
      <c r="E27" s="1"/>
    </row>
  </sheetData>
  <pageMargins left="0.7" right="0.7" top="0.75" bottom="0.75" header="0.3" footer="0.3"/>
  <pageSetup paperSize="9" scale="91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231"/>
  <sheetViews>
    <sheetView workbookViewId="0">
      <selection activeCell="E172" sqref="E172"/>
    </sheetView>
    <sheetView topLeftCell="A156" workbookViewId="1">
      <selection activeCell="H173" activeCellId="1" sqref="H168:H170 H173:H183"/>
    </sheetView>
  </sheetViews>
  <sheetFormatPr defaultRowHeight="15" x14ac:dyDescent="0.25"/>
  <cols>
    <col min="1" max="1" width="28.7109375" bestFit="1" customWidth="1"/>
    <col min="2" max="2" width="9.5703125" bestFit="1" customWidth="1"/>
    <col min="3" max="3" width="26.7109375" bestFit="1" customWidth="1"/>
    <col min="4" max="4" width="9.5703125" bestFit="1" customWidth="1"/>
    <col min="5" max="5" width="34.85546875" bestFit="1" customWidth="1"/>
    <col min="6" max="6" width="17.42578125" bestFit="1" customWidth="1"/>
    <col min="7" max="10" width="11.140625" bestFit="1" customWidth="1"/>
  </cols>
  <sheetData>
    <row r="1" spans="1:10" ht="45.75" thickBot="1" x14ac:dyDescent="0.3">
      <c r="A1" s="33"/>
      <c r="B1" s="34"/>
      <c r="C1" s="34"/>
      <c r="D1" s="34"/>
      <c r="E1" s="35"/>
      <c r="F1" s="4"/>
      <c r="G1" s="5" t="s">
        <v>671</v>
      </c>
      <c r="H1" s="5" t="s">
        <v>517</v>
      </c>
      <c r="I1" s="5" t="s">
        <v>518</v>
      </c>
      <c r="J1" s="5" t="s">
        <v>15</v>
      </c>
    </row>
    <row r="2" spans="1:10" ht="15.75" thickBot="1" x14ac:dyDescent="0.3">
      <c r="A2" s="36"/>
      <c r="B2" s="37"/>
      <c r="C2" s="37"/>
      <c r="D2" s="37"/>
      <c r="E2" s="38"/>
      <c r="F2" s="4"/>
      <c r="G2" s="6" t="s">
        <v>16</v>
      </c>
      <c r="H2" s="6" t="s">
        <v>16</v>
      </c>
      <c r="I2" s="6" t="s">
        <v>16</v>
      </c>
      <c r="J2" s="6" t="s">
        <v>16</v>
      </c>
    </row>
    <row r="3" spans="1:10" ht="15.75" thickBot="1" x14ac:dyDescent="0.3">
      <c r="A3" s="42" t="s">
        <v>17</v>
      </c>
      <c r="B3" s="43"/>
      <c r="C3" s="42" t="s">
        <v>485</v>
      </c>
      <c r="D3" s="43"/>
      <c r="E3" s="6" t="s">
        <v>18</v>
      </c>
      <c r="F3" s="21"/>
      <c r="G3" s="4" t="s">
        <v>19</v>
      </c>
      <c r="H3" s="4" t="s">
        <v>19</v>
      </c>
      <c r="I3" s="4" t="s">
        <v>19</v>
      </c>
      <c r="J3" s="4"/>
    </row>
    <row r="4" spans="1:10" ht="15.75" thickBot="1" x14ac:dyDescent="0.3">
      <c r="A4" s="39" t="s">
        <v>20</v>
      </c>
      <c r="B4" s="40"/>
      <c r="C4" s="40"/>
      <c r="D4" s="40"/>
      <c r="E4" s="40"/>
      <c r="F4" s="41"/>
      <c r="G4" s="7">
        <v>-1013004.54</v>
      </c>
      <c r="H4" s="8">
        <v>216053</v>
      </c>
      <c r="I4" s="8">
        <v>1229057.54</v>
      </c>
      <c r="J4" s="24">
        <v>-468.86853688678241</v>
      </c>
    </row>
    <row r="5" spans="1:10" ht="15.75" thickBot="1" x14ac:dyDescent="0.3">
      <c r="A5" s="6" t="s">
        <v>21</v>
      </c>
      <c r="B5" s="6" t="s">
        <v>92</v>
      </c>
      <c r="C5" s="6" t="s">
        <v>486</v>
      </c>
      <c r="D5" s="6" t="s">
        <v>44</v>
      </c>
      <c r="E5" s="31" t="s">
        <v>487</v>
      </c>
      <c r="F5" s="32"/>
      <c r="G5" s="9">
        <v>-4582318.29</v>
      </c>
      <c r="H5" s="10">
        <v>-1277260</v>
      </c>
      <c r="I5" s="10">
        <v>3305058.29</v>
      </c>
      <c r="J5" s="26">
        <v>358.76159043577661</v>
      </c>
    </row>
    <row r="6" spans="1:10" ht="15.75" thickBot="1" x14ac:dyDescent="0.3">
      <c r="A6" s="6" t="s">
        <v>21</v>
      </c>
      <c r="B6" s="6" t="s">
        <v>92</v>
      </c>
      <c r="C6" s="6" t="s">
        <v>486</v>
      </c>
      <c r="D6" s="6" t="s">
        <v>44</v>
      </c>
      <c r="E6" s="29" t="s">
        <v>21</v>
      </c>
      <c r="F6" s="30"/>
      <c r="G6" s="9">
        <v>1198778.42</v>
      </c>
      <c r="H6" s="10">
        <v>1838909</v>
      </c>
      <c r="I6" s="10">
        <v>640130.57999999996</v>
      </c>
      <c r="J6" s="11">
        <v>65.189654300457505</v>
      </c>
    </row>
    <row r="7" spans="1:10" ht="15.75" thickBot="1" x14ac:dyDescent="0.3">
      <c r="A7" s="6" t="s">
        <v>21</v>
      </c>
      <c r="B7" s="6" t="s">
        <v>92</v>
      </c>
      <c r="C7" s="6" t="s">
        <v>486</v>
      </c>
      <c r="D7" s="6" t="s">
        <v>44</v>
      </c>
      <c r="E7" s="19" t="s">
        <v>525</v>
      </c>
      <c r="F7" s="22" t="s">
        <v>104</v>
      </c>
      <c r="G7" s="9">
        <v>34054.5</v>
      </c>
      <c r="H7" s="10">
        <v>31523</v>
      </c>
      <c r="I7" s="10">
        <v>-2531.5</v>
      </c>
      <c r="J7" s="26">
        <v>108.03064429146973</v>
      </c>
    </row>
    <row r="8" spans="1:10" ht="15.75" thickBot="1" x14ac:dyDescent="0.3">
      <c r="A8" s="6" t="s">
        <v>21</v>
      </c>
      <c r="B8" s="6" t="s">
        <v>92</v>
      </c>
      <c r="C8" s="6" t="s">
        <v>486</v>
      </c>
      <c r="D8" s="6" t="s">
        <v>44</v>
      </c>
      <c r="E8" s="19" t="s">
        <v>526</v>
      </c>
      <c r="F8" s="22" t="s">
        <v>106</v>
      </c>
      <c r="G8" s="9">
        <v>2391.88</v>
      </c>
      <c r="H8" s="10">
        <v>10012</v>
      </c>
      <c r="I8" s="10">
        <v>7620.12</v>
      </c>
      <c r="J8" s="11">
        <v>23.890131841789852</v>
      </c>
    </row>
    <row r="9" spans="1:10" ht="15.75" thickBot="1" x14ac:dyDescent="0.3">
      <c r="A9" s="6" t="s">
        <v>21</v>
      </c>
      <c r="B9" s="6" t="s">
        <v>92</v>
      </c>
      <c r="C9" s="6" t="s">
        <v>486</v>
      </c>
      <c r="D9" s="6" t="s">
        <v>44</v>
      </c>
      <c r="E9" s="19" t="s">
        <v>110</v>
      </c>
      <c r="F9" s="22" t="s">
        <v>109</v>
      </c>
      <c r="G9" s="9">
        <v>994051.38</v>
      </c>
      <c r="H9" s="10">
        <v>1655336</v>
      </c>
      <c r="I9" s="10">
        <v>661284.62</v>
      </c>
      <c r="J9" s="11">
        <v>60.051335801311637</v>
      </c>
    </row>
    <row r="10" spans="1:10" ht="15.75" thickBot="1" x14ac:dyDescent="0.3">
      <c r="A10" s="6" t="s">
        <v>21</v>
      </c>
      <c r="B10" s="6" t="s">
        <v>92</v>
      </c>
      <c r="C10" s="6" t="s">
        <v>486</v>
      </c>
      <c r="D10" s="6" t="s">
        <v>44</v>
      </c>
      <c r="E10" s="20" t="s">
        <v>660</v>
      </c>
      <c r="F10" s="22" t="s">
        <v>111</v>
      </c>
      <c r="G10" s="9">
        <v>228550.83</v>
      </c>
      <c r="H10" s="10">
        <v>318496</v>
      </c>
      <c r="I10" s="10">
        <v>89945.17</v>
      </c>
      <c r="J10" s="11">
        <v>71.759403571787402</v>
      </c>
    </row>
    <row r="11" spans="1:10" ht="15.75" thickBot="1" x14ac:dyDescent="0.3">
      <c r="A11" s="6" t="s">
        <v>21</v>
      </c>
      <c r="B11" s="6" t="s">
        <v>92</v>
      </c>
      <c r="C11" s="6" t="s">
        <v>486</v>
      </c>
      <c r="D11" s="6" t="s">
        <v>44</v>
      </c>
      <c r="E11" s="20" t="s">
        <v>114</v>
      </c>
      <c r="F11" s="22" t="s">
        <v>113</v>
      </c>
      <c r="G11" s="9">
        <v>49602.04</v>
      </c>
      <c r="H11" s="10">
        <v>94924</v>
      </c>
      <c r="I11" s="10">
        <v>45321.96</v>
      </c>
      <c r="J11" s="11">
        <v>52.254477266023343</v>
      </c>
    </row>
    <row r="12" spans="1:10" ht="15.75" thickBot="1" x14ac:dyDescent="0.3">
      <c r="A12" s="6" t="s">
        <v>21</v>
      </c>
      <c r="B12" s="6" t="s">
        <v>92</v>
      </c>
      <c r="C12" s="6" t="s">
        <v>486</v>
      </c>
      <c r="D12" s="6" t="s">
        <v>44</v>
      </c>
      <c r="E12" s="20" t="s">
        <v>116</v>
      </c>
      <c r="F12" s="22" t="s">
        <v>115</v>
      </c>
      <c r="G12" s="9">
        <v>442980.19</v>
      </c>
      <c r="H12" s="10">
        <v>534162</v>
      </c>
      <c r="I12" s="10">
        <v>91181.81</v>
      </c>
      <c r="J12" s="11">
        <v>82.92993324122645</v>
      </c>
    </row>
    <row r="13" spans="1:10" ht="15.75" thickBot="1" x14ac:dyDescent="0.3">
      <c r="A13" s="6" t="s">
        <v>21</v>
      </c>
      <c r="B13" s="6" t="s">
        <v>92</v>
      </c>
      <c r="C13" s="6" t="s">
        <v>486</v>
      </c>
      <c r="D13" s="6" t="s">
        <v>44</v>
      </c>
      <c r="E13" s="20" t="s">
        <v>118</v>
      </c>
      <c r="F13" s="22" t="s">
        <v>117</v>
      </c>
      <c r="G13" s="9">
        <v>135819.35</v>
      </c>
      <c r="H13" s="10">
        <v>143328</v>
      </c>
      <c r="I13" s="10">
        <v>7508.65</v>
      </c>
      <c r="J13" s="25">
        <v>94.761212045099356</v>
      </c>
    </row>
    <row r="14" spans="1:10" ht="15.75" thickBot="1" x14ac:dyDescent="0.3">
      <c r="A14" s="6" t="s">
        <v>21</v>
      </c>
      <c r="B14" s="6" t="s">
        <v>92</v>
      </c>
      <c r="C14" s="6" t="s">
        <v>486</v>
      </c>
      <c r="D14" s="6" t="s">
        <v>44</v>
      </c>
      <c r="E14" s="20" t="s">
        <v>122</v>
      </c>
      <c r="F14" s="22" t="s">
        <v>121</v>
      </c>
      <c r="G14" s="9">
        <v>135257.22</v>
      </c>
      <c r="H14" s="10">
        <v>348874</v>
      </c>
      <c r="I14" s="10">
        <v>213616.78</v>
      </c>
      <c r="J14" s="11">
        <v>38.769647494510913</v>
      </c>
    </row>
    <row r="15" spans="1:10" ht="15.75" thickBot="1" x14ac:dyDescent="0.3">
      <c r="A15" s="6" t="s">
        <v>21</v>
      </c>
      <c r="B15" s="6" t="s">
        <v>92</v>
      </c>
      <c r="C15" s="6" t="s">
        <v>486</v>
      </c>
      <c r="D15" s="6" t="s">
        <v>44</v>
      </c>
      <c r="E15" s="20" t="s">
        <v>124</v>
      </c>
      <c r="F15" s="22" t="s">
        <v>123</v>
      </c>
      <c r="G15" s="9">
        <v>1841.75</v>
      </c>
      <c r="H15" s="10">
        <v>215552</v>
      </c>
      <c r="I15" s="10">
        <v>213710.25</v>
      </c>
      <c r="J15" s="11">
        <v>0.85443419685273159</v>
      </c>
    </row>
    <row r="16" spans="1:10" ht="15.75" thickBot="1" x14ac:dyDescent="0.3">
      <c r="A16" s="6" t="s">
        <v>21</v>
      </c>
      <c r="B16" s="6" t="s">
        <v>92</v>
      </c>
      <c r="C16" s="6" t="s">
        <v>486</v>
      </c>
      <c r="D16" s="6" t="s">
        <v>44</v>
      </c>
      <c r="E16" s="19" t="s">
        <v>527</v>
      </c>
      <c r="F16" s="22" t="s">
        <v>528</v>
      </c>
      <c r="G16" s="9">
        <v>101499.81</v>
      </c>
      <c r="H16" s="10">
        <v>91894</v>
      </c>
      <c r="I16" s="10">
        <v>-9605.81</v>
      </c>
      <c r="J16" s="26">
        <v>110.45314166322066</v>
      </c>
    </row>
    <row r="17" spans="1:10" ht="15.75" thickBot="1" x14ac:dyDescent="0.3">
      <c r="A17" s="6" t="s">
        <v>21</v>
      </c>
      <c r="B17" s="6" t="s">
        <v>92</v>
      </c>
      <c r="C17" s="6" t="s">
        <v>486</v>
      </c>
      <c r="D17" s="6" t="s">
        <v>44</v>
      </c>
      <c r="E17" s="19" t="s">
        <v>636</v>
      </c>
      <c r="F17" s="22" t="s">
        <v>530</v>
      </c>
      <c r="G17" s="9">
        <v>66780.850000000006</v>
      </c>
      <c r="H17" s="10">
        <v>50144</v>
      </c>
      <c r="I17" s="10">
        <v>-16636.849999999999</v>
      </c>
      <c r="J17" s="26">
        <v>133.17814693682195</v>
      </c>
    </row>
    <row r="18" spans="1:10" ht="15.75" thickBot="1" x14ac:dyDescent="0.3">
      <c r="A18" s="6" t="s">
        <v>21</v>
      </c>
      <c r="B18" s="6" t="s">
        <v>92</v>
      </c>
      <c r="C18" s="6" t="s">
        <v>486</v>
      </c>
      <c r="D18" s="6" t="s">
        <v>44</v>
      </c>
      <c r="E18" s="29" t="s">
        <v>23</v>
      </c>
      <c r="F18" s="30"/>
      <c r="G18" s="9">
        <v>-5781096.71</v>
      </c>
      <c r="H18" s="10">
        <v>-3116169</v>
      </c>
      <c r="I18" s="10">
        <v>2664927.71</v>
      </c>
      <c r="J18" s="26">
        <v>185.51935758298089</v>
      </c>
    </row>
    <row r="19" spans="1:10" ht="15.75" thickBot="1" x14ac:dyDescent="0.3">
      <c r="A19" s="6" t="s">
        <v>21</v>
      </c>
      <c r="B19" s="6" t="s">
        <v>92</v>
      </c>
      <c r="C19" s="6" t="s">
        <v>486</v>
      </c>
      <c r="D19" s="6" t="s">
        <v>44</v>
      </c>
      <c r="E19" s="19" t="s">
        <v>531</v>
      </c>
      <c r="F19" s="22" t="s">
        <v>126</v>
      </c>
      <c r="G19" s="9">
        <v>-810191.29</v>
      </c>
      <c r="H19" s="10">
        <v>-799189</v>
      </c>
      <c r="I19" s="10">
        <v>11002.29</v>
      </c>
      <c r="J19" s="26">
        <v>101.37668186123683</v>
      </c>
    </row>
    <row r="20" spans="1:10" ht="15.75" thickBot="1" x14ac:dyDescent="0.3">
      <c r="A20" s="6" t="s">
        <v>21</v>
      </c>
      <c r="B20" s="6" t="s">
        <v>92</v>
      </c>
      <c r="C20" s="6" t="s">
        <v>486</v>
      </c>
      <c r="D20" s="6" t="s">
        <v>44</v>
      </c>
      <c r="E20" s="19" t="s">
        <v>532</v>
      </c>
      <c r="F20" s="22" t="s">
        <v>127</v>
      </c>
      <c r="G20" s="9">
        <v>-111756.5</v>
      </c>
      <c r="H20" s="10">
        <v>-111576</v>
      </c>
      <c r="I20" s="10">
        <v>180.5</v>
      </c>
      <c r="J20" s="26">
        <v>100.16177314117732</v>
      </c>
    </row>
    <row r="21" spans="1:10" ht="15.75" thickBot="1" x14ac:dyDescent="0.3">
      <c r="A21" s="6" t="s">
        <v>21</v>
      </c>
      <c r="B21" s="6" t="s">
        <v>92</v>
      </c>
      <c r="C21" s="6" t="s">
        <v>486</v>
      </c>
      <c r="D21" s="6" t="s">
        <v>44</v>
      </c>
      <c r="E21" s="19" t="s">
        <v>49</v>
      </c>
      <c r="F21" s="22" t="s">
        <v>128</v>
      </c>
      <c r="G21" s="9">
        <v>-165242.38</v>
      </c>
      <c r="H21" s="10">
        <v>-159558</v>
      </c>
      <c r="I21" s="10">
        <v>-30389.83</v>
      </c>
      <c r="J21" s="11">
        <v>80.953740959400349</v>
      </c>
    </row>
    <row r="22" spans="1:10" ht="15.75" thickBot="1" x14ac:dyDescent="0.3">
      <c r="A22" s="6" t="s">
        <v>21</v>
      </c>
      <c r="B22" s="6" t="s">
        <v>92</v>
      </c>
      <c r="C22" s="6" t="s">
        <v>486</v>
      </c>
      <c r="D22" s="6" t="s">
        <v>44</v>
      </c>
      <c r="E22" s="19" t="s">
        <v>53</v>
      </c>
      <c r="F22" s="22" t="s">
        <v>129</v>
      </c>
      <c r="G22" s="9">
        <v>-183030.23</v>
      </c>
      <c r="H22" s="10">
        <v>-339054</v>
      </c>
      <c r="I22" s="10">
        <v>-156023.76999999999</v>
      </c>
      <c r="J22" s="11">
        <v>53.982619287783066</v>
      </c>
    </row>
    <row r="23" spans="1:10" ht="15.75" thickBot="1" x14ac:dyDescent="0.3">
      <c r="A23" s="6" t="s">
        <v>21</v>
      </c>
      <c r="B23" s="6" t="s">
        <v>92</v>
      </c>
      <c r="C23" s="6" t="s">
        <v>486</v>
      </c>
      <c r="D23" s="6" t="s">
        <v>44</v>
      </c>
      <c r="E23" s="19" t="s">
        <v>48</v>
      </c>
      <c r="F23" s="22" t="s">
        <v>130</v>
      </c>
      <c r="G23" s="9">
        <v>-1497427.61</v>
      </c>
      <c r="H23" s="10">
        <v>-1366278</v>
      </c>
      <c r="I23" s="10">
        <v>131149.60999999999</v>
      </c>
      <c r="J23" s="26">
        <v>109.59904280095266</v>
      </c>
    </row>
    <row r="24" spans="1:10" ht="15.75" thickBot="1" x14ac:dyDescent="0.3">
      <c r="A24" s="6" t="s">
        <v>21</v>
      </c>
      <c r="B24" s="6" t="s">
        <v>92</v>
      </c>
      <c r="C24" s="6" t="s">
        <v>486</v>
      </c>
      <c r="D24" s="6" t="s">
        <v>44</v>
      </c>
      <c r="E24" s="19" t="s">
        <v>637</v>
      </c>
      <c r="F24" s="22" t="s">
        <v>131</v>
      </c>
      <c r="G24" s="9">
        <v>-175096.77</v>
      </c>
      <c r="H24" s="10">
        <v>-119820</v>
      </c>
      <c r="I24" s="10">
        <v>55276.77</v>
      </c>
      <c r="J24" s="26">
        <v>146.13317476214323</v>
      </c>
    </row>
    <row r="25" spans="1:10" ht="15.75" thickBot="1" x14ac:dyDescent="0.3">
      <c r="A25" s="6" t="s">
        <v>21</v>
      </c>
      <c r="B25" s="6" t="s">
        <v>92</v>
      </c>
      <c r="C25" s="6" t="s">
        <v>486</v>
      </c>
      <c r="D25" s="6" t="s">
        <v>44</v>
      </c>
      <c r="E25" s="19" t="s">
        <v>55</v>
      </c>
      <c r="F25" s="22" t="s">
        <v>132</v>
      </c>
      <c r="G25" s="9">
        <v>-7510</v>
      </c>
      <c r="H25" s="10">
        <v>-6606</v>
      </c>
      <c r="I25" s="10">
        <v>904</v>
      </c>
      <c r="J25" s="26">
        <v>113.68452921586436</v>
      </c>
    </row>
    <row r="26" spans="1:10" ht="15.75" thickBot="1" x14ac:dyDescent="0.3">
      <c r="A26" s="6" t="s">
        <v>21</v>
      </c>
      <c r="B26" s="6" t="s">
        <v>92</v>
      </c>
      <c r="C26" s="6" t="s">
        <v>486</v>
      </c>
      <c r="D26" s="6" t="s">
        <v>44</v>
      </c>
      <c r="E26" s="19" t="s">
        <v>533</v>
      </c>
      <c r="F26" s="22" t="s">
        <v>133</v>
      </c>
      <c r="G26" s="9">
        <v>-2578831.3199999998</v>
      </c>
      <c r="H26" s="10">
        <v>-10363</v>
      </c>
      <c r="I26" s="10">
        <v>2568468.3199999998</v>
      </c>
      <c r="J26" s="26">
        <v>24884.988130850139</v>
      </c>
    </row>
    <row r="27" spans="1:10" ht="15.75" thickBot="1" x14ac:dyDescent="0.3">
      <c r="A27" s="6" t="s">
        <v>21</v>
      </c>
      <c r="B27" s="6" t="s">
        <v>92</v>
      </c>
      <c r="C27" s="6" t="s">
        <v>486</v>
      </c>
      <c r="D27" s="6" t="s">
        <v>44</v>
      </c>
      <c r="E27" s="19" t="s">
        <v>56</v>
      </c>
      <c r="F27" s="22" t="s">
        <v>134</v>
      </c>
      <c r="G27" s="9">
        <v>-13200</v>
      </c>
      <c r="H27" s="12"/>
      <c r="I27" s="10">
        <v>13200</v>
      </c>
      <c r="J27" s="13" t="s">
        <v>22</v>
      </c>
    </row>
    <row r="28" spans="1:10" ht="15.75" thickBot="1" x14ac:dyDescent="0.3">
      <c r="A28" s="6" t="s">
        <v>21</v>
      </c>
      <c r="B28" s="6" t="s">
        <v>92</v>
      </c>
      <c r="C28" s="6" t="s">
        <v>486</v>
      </c>
      <c r="D28" s="6" t="s">
        <v>44</v>
      </c>
      <c r="E28" s="19" t="s">
        <v>52</v>
      </c>
      <c r="F28" s="22" t="s">
        <v>136</v>
      </c>
      <c r="G28" s="9">
        <v>618010.28</v>
      </c>
      <c r="H28" s="10">
        <v>550017</v>
      </c>
      <c r="I28" s="10">
        <v>-67993.279999999999</v>
      </c>
      <c r="J28" s="26">
        <v>112.36203244626984</v>
      </c>
    </row>
    <row r="29" spans="1:10" ht="15.75" thickBot="1" x14ac:dyDescent="0.3">
      <c r="A29" s="6" t="s">
        <v>21</v>
      </c>
      <c r="B29" s="6" t="s">
        <v>92</v>
      </c>
      <c r="C29" s="6" t="s">
        <v>486</v>
      </c>
      <c r="D29" s="6" t="s">
        <v>44</v>
      </c>
      <c r="E29" s="19" t="s">
        <v>54</v>
      </c>
      <c r="F29" s="22" t="s">
        <v>137</v>
      </c>
      <c r="G29" s="9">
        <v>-726823.1</v>
      </c>
      <c r="H29" s="10">
        <v>-703814</v>
      </c>
      <c r="I29" s="10">
        <v>23009.1</v>
      </c>
      <c r="J29" s="26">
        <v>103.26920180615902</v>
      </c>
    </row>
    <row r="30" spans="1:10" ht="15.75" thickBot="1" x14ac:dyDescent="0.3">
      <c r="A30" s="6" t="s">
        <v>21</v>
      </c>
      <c r="B30" s="6" t="s">
        <v>92</v>
      </c>
      <c r="C30" s="6" t="s">
        <v>486</v>
      </c>
      <c r="D30" s="6" t="s">
        <v>44</v>
      </c>
      <c r="E30" s="19" t="s">
        <v>508</v>
      </c>
      <c r="F30" s="22" t="s">
        <v>507</v>
      </c>
      <c r="G30" s="9">
        <v>-166072</v>
      </c>
      <c r="H30" s="10">
        <v>-49928</v>
      </c>
      <c r="I30" s="10">
        <v>116144</v>
      </c>
      <c r="J30" s="26">
        <v>332.62297708700527</v>
      </c>
    </row>
    <row r="31" spans="1:10" ht="15.75" thickBot="1" x14ac:dyDescent="0.3">
      <c r="A31" s="6" t="s">
        <v>139</v>
      </c>
      <c r="B31" s="6" t="s">
        <v>138</v>
      </c>
      <c r="C31" s="6" t="s">
        <v>486</v>
      </c>
      <c r="D31" s="6" t="s">
        <v>44</v>
      </c>
      <c r="E31" s="15" t="s">
        <v>139</v>
      </c>
      <c r="F31" s="15" t="s">
        <v>141</v>
      </c>
      <c r="G31" s="9">
        <v>2574715.3199999998</v>
      </c>
      <c r="H31" s="12"/>
      <c r="I31" s="10">
        <v>-2574715.3199999998</v>
      </c>
      <c r="J31" s="13" t="s">
        <v>22</v>
      </c>
    </row>
    <row r="32" spans="1:10" ht="15.75" thickBot="1" x14ac:dyDescent="0.3">
      <c r="A32" s="6" t="s">
        <v>24</v>
      </c>
      <c r="B32" s="6" t="s">
        <v>143</v>
      </c>
      <c r="C32" s="6" t="s">
        <v>486</v>
      </c>
      <c r="D32" s="6" t="s">
        <v>44</v>
      </c>
      <c r="E32" s="31" t="s">
        <v>487</v>
      </c>
      <c r="F32" s="32"/>
      <c r="G32" s="9">
        <v>-881646.07999999996</v>
      </c>
      <c r="H32" s="10">
        <v>-803627</v>
      </c>
      <c r="I32" s="10">
        <v>78019.08</v>
      </c>
      <c r="J32" s="26">
        <v>109.70836967896798</v>
      </c>
    </row>
    <row r="33" spans="1:10" ht="15.75" thickBot="1" x14ac:dyDescent="0.3">
      <c r="A33" s="6" t="s">
        <v>24</v>
      </c>
      <c r="B33" s="6" t="s">
        <v>143</v>
      </c>
      <c r="C33" s="6" t="s">
        <v>486</v>
      </c>
      <c r="D33" s="6" t="s">
        <v>44</v>
      </c>
      <c r="E33" s="29" t="s">
        <v>145</v>
      </c>
      <c r="F33" s="30"/>
      <c r="G33" s="9">
        <v>508235.51</v>
      </c>
      <c r="H33" s="10">
        <v>675506</v>
      </c>
      <c r="I33" s="10">
        <v>167270.49</v>
      </c>
      <c r="J33" s="11">
        <v>75.237749183574977</v>
      </c>
    </row>
    <row r="34" spans="1:10" ht="15.75" thickBot="1" x14ac:dyDescent="0.3">
      <c r="A34" s="6" t="s">
        <v>24</v>
      </c>
      <c r="B34" s="6" t="s">
        <v>143</v>
      </c>
      <c r="C34" s="6" t="s">
        <v>486</v>
      </c>
      <c r="D34" s="6" t="s">
        <v>44</v>
      </c>
      <c r="E34" s="19" t="s">
        <v>534</v>
      </c>
      <c r="F34" s="22" t="s">
        <v>151</v>
      </c>
      <c r="G34" s="9">
        <v>4736.5</v>
      </c>
      <c r="H34" s="10">
        <v>14952</v>
      </c>
      <c r="I34" s="10">
        <v>10215.5</v>
      </c>
      <c r="J34" s="11">
        <v>31.678036383092564</v>
      </c>
    </row>
    <row r="35" spans="1:10" ht="15.75" thickBot="1" x14ac:dyDescent="0.3">
      <c r="A35" s="6" t="s">
        <v>24</v>
      </c>
      <c r="B35" s="6" t="s">
        <v>143</v>
      </c>
      <c r="C35" s="6" t="s">
        <v>486</v>
      </c>
      <c r="D35" s="6" t="s">
        <v>44</v>
      </c>
      <c r="E35" s="19" t="s">
        <v>535</v>
      </c>
      <c r="F35" s="22" t="s">
        <v>152</v>
      </c>
      <c r="G35" s="9">
        <v>9627.85</v>
      </c>
      <c r="H35" s="10">
        <v>10024</v>
      </c>
      <c r="I35" s="10">
        <v>396.15</v>
      </c>
      <c r="J35" s="25">
        <v>96.047984836392658</v>
      </c>
    </row>
    <row r="36" spans="1:10" ht="15.75" thickBot="1" x14ac:dyDescent="0.3">
      <c r="A36" s="6" t="s">
        <v>24</v>
      </c>
      <c r="B36" s="6" t="s">
        <v>143</v>
      </c>
      <c r="C36" s="6" t="s">
        <v>486</v>
      </c>
      <c r="D36" s="6" t="s">
        <v>44</v>
      </c>
      <c r="E36" s="19" t="s">
        <v>155</v>
      </c>
      <c r="F36" s="22" t="s">
        <v>154</v>
      </c>
      <c r="G36" s="9">
        <v>405178.81</v>
      </c>
      <c r="H36" s="10">
        <v>557510</v>
      </c>
      <c r="I36" s="10">
        <v>152331.19</v>
      </c>
      <c r="J36" s="11">
        <v>72.676509838388554</v>
      </c>
    </row>
    <row r="37" spans="1:10" ht="15.75" thickBot="1" x14ac:dyDescent="0.3">
      <c r="A37" s="6" t="s">
        <v>24</v>
      </c>
      <c r="B37" s="6" t="s">
        <v>143</v>
      </c>
      <c r="C37" s="6" t="s">
        <v>486</v>
      </c>
      <c r="D37" s="6" t="s">
        <v>44</v>
      </c>
      <c r="E37" s="20" t="s">
        <v>661</v>
      </c>
      <c r="F37" s="22" t="s">
        <v>156</v>
      </c>
      <c r="G37" s="9">
        <v>161236.57999999999</v>
      </c>
      <c r="H37" s="10">
        <v>138837</v>
      </c>
      <c r="I37" s="10">
        <v>-22399.58</v>
      </c>
      <c r="J37" s="26">
        <v>116.13372515971967</v>
      </c>
    </row>
    <row r="38" spans="1:10" ht="15.75" thickBot="1" x14ac:dyDescent="0.3">
      <c r="A38" s="6" t="s">
        <v>24</v>
      </c>
      <c r="B38" s="6" t="s">
        <v>143</v>
      </c>
      <c r="C38" s="6" t="s">
        <v>486</v>
      </c>
      <c r="D38" s="6" t="s">
        <v>44</v>
      </c>
      <c r="E38" s="20" t="s">
        <v>159</v>
      </c>
      <c r="F38" s="22" t="s">
        <v>158</v>
      </c>
      <c r="G38" s="9">
        <v>4510.6899999999996</v>
      </c>
      <c r="H38" s="10">
        <v>6370</v>
      </c>
      <c r="I38" s="10">
        <v>1859.31</v>
      </c>
      <c r="J38" s="11">
        <v>70.811459968602833</v>
      </c>
    </row>
    <row r="39" spans="1:10" ht="15.75" thickBot="1" x14ac:dyDescent="0.3">
      <c r="A39" s="6" t="s">
        <v>24</v>
      </c>
      <c r="B39" s="6" t="s">
        <v>143</v>
      </c>
      <c r="C39" s="6" t="s">
        <v>486</v>
      </c>
      <c r="D39" s="6" t="s">
        <v>44</v>
      </c>
      <c r="E39" s="20" t="s">
        <v>161</v>
      </c>
      <c r="F39" s="22" t="s">
        <v>160</v>
      </c>
      <c r="G39" s="9">
        <v>144286.01</v>
      </c>
      <c r="H39" s="10">
        <v>152841</v>
      </c>
      <c r="I39" s="10">
        <v>8554.99</v>
      </c>
      <c r="J39" s="25">
        <v>94.402686451933704</v>
      </c>
    </row>
    <row r="40" spans="1:10" ht="15.75" thickBot="1" x14ac:dyDescent="0.3">
      <c r="A40" s="6" t="s">
        <v>24</v>
      </c>
      <c r="B40" s="6" t="s">
        <v>143</v>
      </c>
      <c r="C40" s="6" t="s">
        <v>486</v>
      </c>
      <c r="D40" s="6" t="s">
        <v>44</v>
      </c>
      <c r="E40" s="20" t="s">
        <v>163</v>
      </c>
      <c r="F40" s="22" t="s">
        <v>162</v>
      </c>
      <c r="G40" s="9">
        <v>72567.98</v>
      </c>
      <c r="H40" s="10">
        <v>102408</v>
      </c>
      <c r="I40" s="10">
        <v>29840.02</v>
      </c>
      <c r="J40" s="11">
        <v>70.861631903757512</v>
      </c>
    </row>
    <row r="41" spans="1:10" ht="15.75" thickBot="1" x14ac:dyDescent="0.3">
      <c r="A41" s="6" t="s">
        <v>24</v>
      </c>
      <c r="B41" s="6" t="s">
        <v>143</v>
      </c>
      <c r="C41" s="6" t="s">
        <v>486</v>
      </c>
      <c r="D41" s="6" t="s">
        <v>44</v>
      </c>
      <c r="E41" s="20" t="s">
        <v>167</v>
      </c>
      <c r="F41" s="22" t="s">
        <v>166</v>
      </c>
      <c r="G41" s="9">
        <v>22577.55</v>
      </c>
      <c r="H41" s="10">
        <v>81862</v>
      </c>
      <c r="I41" s="10">
        <v>59284.45</v>
      </c>
      <c r="J41" s="11">
        <v>27.580012704307247</v>
      </c>
    </row>
    <row r="42" spans="1:10" ht="15.75" thickBot="1" x14ac:dyDescent="0.3">
      <c r="A42" s="6" t="s">
        <v>24</v>
      </c>
      <c r="B42" s="6" t="s">
        <v>143</v>
      </c>
      <c r="C42" s="6" t="s">
        <v>486</v>
      </c>
      <c r="D42" s="6" t="s">
        <v>44</v>
      </c>
      <c r="E42" s="20" t="s">
        <v>169</v>
      </c>
      <c r="F42" s="22" t="s">
        <v>168</v>
      </c>
      <c r="G42" s="12"/>
      <c r="H42" s="10">
        <v>75192</v>
      </c>
      <c r="I42" s="10">
        <v>75192</v>
      </c>
      <c r="J42" s="12"/>
    </row>
    <row r="43" spans="1:10" ht="15.75" thickBot="1" x14ac:dyDescent="0.3">
      <c r="A43" s="6" t="s">
        <v>24</v>
      </c>
      <c r="B43" s="6" t="s">
        <v>143</v>
      </c>
      <c r="C43" s="6" t="s">
        <v>486</v>
      </c>
      <c r="D43" s="6" t="s">
        <v>44</v>
      </c>
      <c r="E43" s="19" t="s">
        <v>536</v>
      </c>
      <c r="F43" s="22" t="s">
        <v>537</v>
      </c>
      <c r="G43" s="9">
        <v>43755.47</v>
      </c>
      <c r="H43" s="10">
        <v>42876</v>
      </c>
      <c r="I43" s="10">
        <v>-879.47</v>
      </c>
      <c r="J43" s="26">
        <v>102.05119414124452</v>
      </c>
    </row>
    <row r="44" spans="1:10" ht="15.75" thickBot="1" x14ac:dyDescent="0.3">
      <c r="A44" s="6" t="s">
        <v>24</v>
      </c>
      <c r="B44" s="6" t="s">
        <v>143</v>
      </c>
      <c r="C44" s="6" t="s">
        <v>486</v>
      </c>
      <c r="D44" s="6" t="s">
        <v>44</v>
      </c>
      <c r="E44" s="19" t="s">
        <v>638</v>
      </c>
      <c r="F44" s="22" t="s">
        <v>539</v>
      </c>
      <c r="G44" s="9">
        <v>44936.88</v>
      </c>
      <c r="H44" s="10">
        <v>50144</v>
      </c>
      <c r="I44" s="10">
        <v>5207.12</v>
      </c>
      <c r="J44" s="11">
        <v>89.615666879387362</v>
      </c>
    </row>
    <row r="45" spans="1:10" ht="15.75" thickBot="1" x14ac:dyDescent="0.3">
      <c r="A45" s="6" t="s">
        <v>24</v>
      </c>
      <c r="B45" s="6" t="s">
        <v>143</v>
      </c>
      <c r="C45" s="6" t="s">
        <v>486</v>
      </c>
      <c r="D45" s="6" t="s">
        <v>44</v>
      </c>
      <c r="E45" s="29" t="s">
        <v>23</v>
      </c>
      <c r="F45" s="30"/>
      <c r="G45" s="9">
        <v>-1389881.59</v>
      </c>
      <c r="H45" s="10">
        <v>-1479133</v>
      </c>
      <c r="I45" s="10">
        <v>-89251.41</v>
      </c>
      <c r="J45" s="25">
        <v>93.965964521107978</v>
      </c>
    </row>
    <row r="46" spans="1:10" ht="15.75" thickBot="1" x14ac:dyDescent="0.3">
      <c r="A46" s="6" t="s">
        <v>24</v>
      </c>
      <c r="B46" s="6" t="s">
        <v>143</v>
      </c>
      <c r="C46" s="6" t="s">
        <v>486</v>
      </c>
      <c r="D46" s="6" t="s">
        <v>44</v>
      </c>
      <c r="E46" s="19" t="s">
        <v>531</v>
      </c>
      <c r="F46" s="22" t="s">
        <v>171</v>
      </c>
      <c r="G46" s="9">
        <v>-343691.26</v>
      </c>
      <c r="H46" s="10">
        <v>-329184</v>
      </c>
      <c r="I46" s="10">
        <v>14507.26</v>
      </c>
      <c r="J46" s="26">
        <v>104.40703679401186</v>
      </c>
    </row>
    <row r="47" spans="1:10" ht="15.75" thickBot="1" x14ac:dyDescent="0.3">
      <c r="A47" s="6" t="s">
        <v>24</v>
      </c>
      <c r="B47" s="6" t="s">
        <v>143</v>
      </c>
      <c r="C47" s="6" t="s">
        <v>486</v>
      </c>
      <c r="D47" s="6" t="s">
        <v>44</v>
      </c>
      <c r="E47" s="19" t="s">
        <v>49</v>
      </c>
      <c r="F47" s="22" t="s">
        <v>173</v>
      </c>
      <c r="G47" s="9">
        <v>-740718.56</v>
      </c>
      <c r="H47" s="10">
        <v>-672732</v>
      </c>
      <c r="I47" s="10">
        <v>-126777.16</v>
      </c>
      <c r="J47" s="11">
        <v>81.154878911661697</v>
      </c>
    </row>
    <row r="48" spans="1:10" ht="15.75" thickBot="1" x14ac:dyDescent="0.3">
      <c r="A48" s="6" t="s">
        <v>24</v>
      </c>
      <c r="B48" s="6" t="s">
        <v>143</v>
      </c>
      <c r="C48" s="6" t="s">
        <v>486</v>
      </c>
      <c r="D48" s="6" t="s">
        <v>44</v>
      </c>
      <c r="E48" s="19" t="s">
        <v>53</v>
      </c>
      <c r="F48" s="22" t="s">
        <v>174</v>
      </c>
      <c r="G48" s="9">
        <v>-34236.03</v>
      </c>
      <c r="H48" s="10">
        <v>-49928</v>
      </c>
      <c r="I48" s="10">
        <v>-15691.97</v>
      </c>
      <c r="J48" s="11">
        <v>68.570801954814939</v>
      </c>
    </row>
    <row r="49" spans="1:10" ht="15.75" thickBot="1" x14ac:dyDescent="0.3">
      <c r="A49" s="6" t="s">
        <v>24</v>
      </c>
      <c r="B49" s="6" t="s">
        <v>143</v>
      </c>
      <c r="C49" s="6" t="s">
        <v>486</v>
      </c>
      <c r="D49" s="6" t="s">
        <v>44</v>
      </c>
      <c r="E49" s="19" t="s">
        <v>48</v>
      </c>
      <c r="F49" s="22" t="s">
        <v>175</v>
      </c>
      <c r="G49" s="9">
        <v>-259262.46</v>
      </c>
      <c r="H49" s="10">
        <v>-198430</v>
      </c>
      <c r="I49" s="10">
        <v>60832.46</v>
      </c>
      <c r="J49" s="26">
        <v>130.65688655949202</v>
      </c>
    </row>
    <row r="50" spans="1:10" ht="15.75" thickBot="1" x14ac:dyDescent="0.3">
      <c r="A50" s="6" t="s">
        <v>24</v>
      </c>
      <c r="B50" s="6" t="s">
        <v>143</v>
      </c>
      <c r="C50" s="6" t="s">
        <v>486</v>
      </c>
      <c r="D50" s="6" t="s">
        <v>44</v>
      </c>
      <c r="E50" s="19" t="s">
        <v>55</v>
      </c>
      <c r="F50" s="22" t="s">
        <v>177</v>
      </c>
      <c r="G50" s="9">
        <v>-3200</v>
      </c>
      <c r="H50" s="10">
        <v>-4207</v>
      </c>
      <c r="I50" s="10">
        <v>-1007</v>
      </c>
      <c r="J50" s="11">
        <v>76.063703351556924</v>
      </c>
    </row>
    <row r="51" spans="1:10" ht="15.75" thickBot="1" x14ac:dyDescent="0.3">
      <c r="A51" s="6" t="s">
        <v>24</v>
      </c>
      <c r="B51" s="6" t="s">
        <v>143</v>
      </c>
      <c r="C51" s="6" t="s">
        <v>486</v>
      </c>
      <c r="D51" s="6" t="s">
        <v>44</v>
      </c>
      <c r="E51" s="19" t="s">
        <v>533</v>
      </c>
      <c r="F51" s="22" t="s">
        <v>178</v>
      </c>
      <c r="G51" s="9">
        <v>-1297</v>
      </c>
      <c r="H51" s="10">
        <v>0</v>
      </c>
      <c r="I51" s="10">
        <v>1297</v>
      </c>
      <c r="J51" s="13" t="s">
        <v>22</v>
      </c>
    </row>
    <row r="52" spans="1:10" ht="15.75" thickBot="1" x14ac:dyDescent="0.3">
      <c r="A52" s="6" t="s">
        <v>24</v>
      </c>
      <c r="B52" s="6" t="s">
        <v>143</v>
      </c>
      <c r="C52" s="6" t="s">
        <v>486</v>
      </c>
      <c r="D52" s="6" t="s">
        <v>44</v>
      </c>
      <c r="E52" s="19" t="s">
        <v>56</v>
      </c>
      <c r="F52" s="22" t="s">
        <v>179</v>
      </c>
      <c r="G52" s="9">
        <v>-18000</v>
      </c>
      <c r="H52" s="12"/>
      <c r="I52" s="10">
        <v>18000</v>
      </c>
      <c r="J52" s="13" t="s">
        <v>22</v>
      </c>
    </row>
    <row r="53" spans="1:10" ht="15.75" thickBot="1" x14ac:dyDescent="0.3">
      <c r="A53" s="6" t="s">
        <v>24</v>
      </c>
      <c r="B53" s="6" t="s">
        <v>143</v>
      </c>
      <c r="C53" s="6" t="s">
        <v>486</v>
      </c>
      <c r="D53" s="6" t="s">
        <v>44</v>
      </c>
      <c r="E53" s="19" t="s">
        <v>508</v>
      </c>
      <c r="F53" s="22" t="s">
        <v>509</v>
      </c>
      <c r="G53" s="9">
        <v>-184240</v>
      </c>
      <c r="H53" s="10">
        <v>-224652</v>
      </c>
      <c r="I53" s="10">
        <v>-40412</v>
      </c>
      <c r="J53" s="11">
        <v>82.011288570767235</v>
      </c>
    </row>
    <row r="54" spans="1:10" ht="15.75" thickBot="1" x14ac:dyDescent="0.3">
      <c r="A54" s="6" t="s">
        <v>25</v>
      </c>
      <c r="B54" s="6" t="s">
        <v>182</v>
      </c>
      <c r="C54" s="6" t="s">
        <v>486</v>
      </c>
      <c r="D54" s="6" t="s">
        <v>44</v>
      </c>
      <c r="E54" s="31" t="s">
        <v>487</v>
      </c>
      <c r="F54" s="32"/>
      <c r="G54" s="9">
        <v>-281089.55</v>
      </c>
      <c r="H54" s="10">
        <v>-193096</v>
      </c>
      <c r="I54" s="10">
        <v>87993.55</v>
      </c>
      <c r="J54" s="26">
        <v>145.56984608692051</v>
      </c>
    </row>
    <row r="55" spans="1:10" ht="15.75" thickBot="1" x14ac:dyDescent="0.3">
      <c r="A55" s="6" t="s">
        <v>25</v>
      </c>
      <c r="B55" s="6" t="s">
        <v>182</v>
      </c>
      <c r="C55" s="6" t="s">
        <v>486</v>
      </c>
      <c r="D55" s="6" t="s">
        <v>44</v>
      </c>
      <c r="E55" s="29" t="s">
        <v>184</v>
      </c>
      <c r="F55" s="30"/>
      <c r="G55" s="9">
        <v>72584.77</v>
      </c>
      <c r="H55" s="10">
        <v>200243</v>
      </c>
      <c r="I55" s="10">
        <v>127658.23</v>
      </c>
      <c r="J55" s="11">
        <v>36.248343262935535</v>
      </c>
    </row>
    <row r="56" spans="1:10" ht="15.75" thickBot="1" x14ac:dyDescent="0.3">
      <c r="A56" s="6" t="s">
        <v>25</v>
      </c>
      <c r="B56" s="6" t="s">
        <v>182</v>
      </c>
      <c r="C56" s="6" t="s">
        <v>486</v>
      </c>
      <c r="D56" s="6" t="s">
        <v>44</v>
      </c>
      <c r="E56" s="19" t="s">
        <v>540</v>
      </c>
      <c r="F56" s="22" t="s">
        <v>189</v>
      </c>
      <c r="G56" s="12"/>
      <c r="H56" s="10">
        <v>17581</v>
      </c>
      <c r="I56" s="10">
        <v>17581</v>
      </c>
      <c r="J56" s="12"/>
    </row>
    <row r="57" spans="1:10" ht="15.75" thickBot="1" x14ac:dyDescent="0.3">
      <c r="A57" s="6" t="s">
        <v>25</v>
      </c>
      <c r="B57" s="6" t="s">
        <v>182</v>
      </c>
      <c r="C57" s="6" t="s">
        <v>486</v>
      </c>
      <c r="D57" s="6" t="s">
        <v>44</v>
      </c>
      <c r="E57" s="19" t="s">
        <v>541</v>
      </c>
      <c r="F57" s="22" t="s">
        <v>190</v>
      </c>
      <c r="G57" s="9">
        <v>0</v>
      </c>
      <c r="H57" s="10">
        <v>5012</v>
      </c>
      <c r="I57" s="10">
        <v>5012</v>
      </c>
      <c r="J57" s="11">
        <v>0</v>
      </c>
    </row>
    <row r="58" spans="1:10" ht="15.75" thickBot="1" x14ac:dyDescent="0.3">
      <c r="A58" s="6" t="s">
        <v>25</v>
      </c>
      <c r="B58" s="6" t="s">
        <v>182</v>
      </c>
      <c r="C58" s="6" t="s">
        <v>486</v>
      </c>
      <c r="D58" s="6" t="s">
        <v>44</v>
      </c>
      <c r="E58" s="19" t="s">
        <v>193</v>
      </c>
      <c r="F58" s="22" t="s">
        <v>192</v>
      </c>
      <c r="G58" s="9">
        <v>60650.13</v>
      </c>
      <c r="H58" s="10">
        <v>156780</v>
      </c>
      <c r="I58" s="10">
        <v>96129.87</v>
      </c>
      <c r="J58" s="11">
        <v>38.684864140834293</v>
      </c>
    </row>
    <row r="59" spans="1:10" ht="15.75" thickBot="1" x14ac:dyDescent="0.3">
      <c r="A59" s="6" t="s">
        <v>25</v>
      </c>
      <c r="B59" s="6" t="s">
        <v>182</v>
      </c>
      <c r="C59" s="6" t="s">
        <v>486</v>
      </c>
      <c r="D59" s="6" t="s">
        <v>44</v>
      </c>
      <c r="E59" s="20" t="s">
        <v>662</v>
      </c>
      <c r="F59" s="22" t="s">
        <v>194</v>
      </c>
      <c r="G59" s="9">
        <v>22671.63</v>
      </c>
      <c r="H59" s="10">
        <v>20359</v>
      </c>
      <c r="I59" s="10">
        <v>-2312.63</v>
      </c>
      <c r="J59" s="26">
        <v>111.35925143671103</v>
      </c>
    </row>
    <row r="60" spans="1:10" ht="15.75" thickBot="1" x14ac:dyDescent="0.3">
      <c r="A60" s="6" t="s">
        <v>25</v>
      </c>
      <c r="B60" s="6" t="s">
        <v>182</v>
      </c>
      <c r="C60" s="6" t="s">
        <v>486</v>
      </c>
      <c r="D60" s="6" t="s">
        <v>44</v>
      </c>
      <c r="E60" s="20" t="s">
        <v>197</v>
      </c>
      <c r="F60" s="22" t="s">
        <v>196</v>
      </c>
      <c r="G60" s="9">
        <v>1389.6</v>
      </c>
      <c r="H60" s="10">
        <v>1044</v>
      </c>
      <c r="I60" s="10">
        <v>-345.6</v>
      </c>
      <c r="J60" s="26">
        <v>133.10344827586206</v>
      </c>
    </row>
    <row r="61" spans="1:10" ht="15.75" thickBot="1" x14ac:dyDescent="0.3">
      <c r="A61" s="6" t="s">
        <v>25</v>
      </c>
      <c r="B61" s="6" t="s">
        <v>182</v>
      </c>
      <c r="C61" s="6" t="s">
        <v>486</v>
      </c>
      <c r="D61" s="6" t="s">
        <v>44</v>
      </c>
      <c r="E61" s="20" t="s">
        <v>199</v>
      </c>
      <c r="F61" s="22" t="s">
        <v>198</v>
      </c>
      <c r="G61" s="9">
        <v>24921.56</v>
      </c>
      <c r="H61" s="10">
        <v>33767</v>
      </c>
      <c r="I61" s="10">
        <v>8845.44</v>
      </c>
      <c r="J61" s="11">
        <v>73.804483667486011</v>
      </c>
    </row>
    <row r="62" spans="1:10" ht="15.75" thickBot="1" x14ac:dyDescent="0.3">
      <c r="A62" s="6" t="s">
        <v>25</v>
      </c>
      <c r="B62" s="6" t="s">
        <v>182</v>
      </c>
      <c r="C62" s="6" t="s">
        <v>486</v>
      </c>
      <c r="D62" s="6" t="s">
        <v>44</v>
      </c>
      <c r="E62" s="20" t="s">
        <v>201</v>
      </c>
      <c r="F62" s="22" t="s">
        <v>200</v>
      </c>
      <c r="G62" s="9">
        <v>1437.66</v>
      </c>
      <c r="H62" s="10">
        <v>5655</v>
      </c>
      <c r="I62" s="10">
        <v>4217.34</v>
      </c>
      <c r="J62" s="11">
        <v>25.422811671087533</v>
      </c>
    </row>
    <row r="63" spans="1:10" ht="15.75" thickBot="1" x14ac:dyDescent="0.3">
      <c r="A63" s="6" t="s">
        <v>25</v>
      </c>
      <c r="B63" s="6" t="s">
        <v>182</v>
      </c>
      <c r="C63" s="6" t="s">
        <v>486</v>
      </c>
      <c r="D63" s="6" t="s">
        <v>44</v>
      </c>
      <c r="E63" s="20" t="s">
        <v>205</v>
      </c>
      <c r="F63" s="22" t="s">
        <v>204</v>
      </c>
      <c r="G63" s="9">
        <v>10229.68</v>
      </c>
      <c r="H63" s="10">
        <v>36799</v>
      </c>
      <c r="I63" s="10">
        <v>26569.32</v>
      </c>
      <c r="J63" s="11">
        <v>27.798798880404359</v>
      </c>
    </row>
    <row r="64" spans="1:10" ht="15.75" thickBot="1" x14ac:dyDescent="0.3">
      <c r="A64" s="6" t="s">
        <v>25</v>
      </c>
      <c r="B64" s="6" t="s">
        <v>182</v>
      </c>
      <c r="C64" s="6" t="s">
        <v>486</v>
      </c>
      <c r="D64" s="6" t="s">
        <v>44</v>
      </c>
      <c r="E64" s="20" t="s">
        <v>207</v>
      </c>
      <c r="F64" s="22" t="s">
        <v>206</v>
      </c>
      <c r="G64" s="12"/>
      <c r="H64" s="10">
        <v>59156</v>
      </c>
      <c r="I64" s="10">
        <v>59156</v>
      </c>
      <c r="J64" s="12"/>
    </row>
    <row r="65" spans="1:10" ht="15.75" thickBot="1" x14ac:dyDescent="0.3">
      <c r="A65" s="6" t="s">
        <v>25</v>
      </c>
      <c r="B65" s="6" t="s">
        <v>182</v>
      </c>
      <c r="C65" s="6" t="s">
        <v>486</v>
      </c>
      <c r="D65" s="6" t="s">
        <v>44</v>
      </c>
      <c r="E65" s="19" t="s">
        <v>542</v>
      </c>
      <c r="F65" s="22" t="s">
        <v>543</v>
      </c>
      <c r="G65" s="9">
        <v>11934.64</v>
      </c>
      <c r="H65" s="10">
        <v>14350</v>
      </c>
      <c r="I65" s="10">
        <v>2415.36</v>
      </c>
      <c r="J65" s="11">
        <v>83.168222996515681</v>
      </c>
    </row>
    <row r="66" spans="1:10" ht="15.75" thickBot="1" x14ac:dyDescent="0.3">
      <c r="A66" s="6" t="s">
        <v>25</v>
      </c>
      <c r="B66" s="6" t="s">
        <v>182</v>
      </c>
      <c r="C66" s="6" t="s">
        <v>486</v>
      </c>
      <c r="D66" s="6" t="s">
        <v>44</v>
      </c>
      <c r="E66" s="19" t="s">
        <v>639</v>
      </c>
      <c r="F66" s="22" t="s">
        <v>545</v>
      </c>
      <c r="G66" s="12"/>
      <c r="H66" s="10">
        <v>6520</v>
      </c>
      <c r="I66" s="10">
        <v>6520</v>
      </c>
      <c r="J66" s="12"/>
    </row>
    <row r="67" spans="1:10" ht="15.75" thickBot="1" x14ac:dyDescent="0.3">
      <c r="A67" s="6" t="s">
        <v>25</v>
      </c>
      <c r="B67" s="6" t="s">
        <v>182</v>
      </c>
      <c r="C67" s="6" t="s">
        <v>486</v>
      </c>
      <c r="D67" s="6" t="s">
        <v>44</v>
      </c>
      <c r="E67" s="29" t="s">
        <v>23</v>
      </c>
      <c r="F67" s="30"/>
      <c r="G67" s="9">
        <v>-353674.32</v>
      </c>
      <c r="H67" s="10">
        <v>-393339</v>
      </c>
      <c r="I67" s="10">
        <v>-39664.68</v>
      </c>
      <c r="J67" s="11">
        <v>89.915904601374393</v>
      </c>
    </row>
    <row r="68" spans="1:10" ht="15.75" thickBot="1" x14ac:dyDescent="0.3">
      <c r="A68" s="6" t="s">
        <v>25</v>
      </c>
      <c r="B68" s="6" t="s">
        <v>182</v>
      </c>
      <c r="C68" s="6" t="s">
        <v>486</v>
      </c>
      <c r="D68" s="6" t="s">
        <v>44</v>
      </c>
      <c r="E68" s="19" t="s">
        <v>531</v>
      </c>
      <c r="F68" s="22" t="s">
        <v>209</v>
      </c>
      <c r="G68" s="9">
        <v>-89998.52</v>
      </c>
      <c r="H68" s="10">
        <v>-87880</v>
      </c>
      <c r="I68" s="10">
        <v>2118.52</v>
      </c>
      <c r="J68" s="26">
        <v>102.41069640418753</v>
      </c>
    </row>
    <row r="69" spans="1:10" ht="15.75" thickBot="1" x14ac:dyDescent="0.3">
      <c r="A69" s="6" t="s">
        <v>25</v>
      </c>
      <c r="B69" s="6" t="s">
        <v>182</v>
      </c>
      <c r="C69" s="6" t="s">
        <v>486</v>
      </c>
      <c r="D69" s="6" t="s">
        <v>44</v>
      </c>
      <c r="E69" s="19" t="s">
        <v>49</v>
      </c>
      <c r="F69" s="22" t="s">
        <v>211</v>
      </c>
      <c r="G69" s="9">
        <v>-208259.49</v>
      </c>
      <c r="H69" s="10">
        <v>-244414</v>
      </c>
      <c r="I69" s="10">
        <v>-64542.2</v>
      </c>
      <c r="J69" s="11">
        <v>73.593083865899658</v>
      </c>
    </row>
    <row r="70" spans="1:10" ht="15.75" thickBot="1" x14ac:dyDescent="0.3">
      <c r="A70" s="6" t="s">
        <v>25</v>
      </c>
      <c r="B70" s="6" t="s">
        <v>182</v>
      </c>
      <c r="C70" s="6" t="s">
        <v>486</v>
      </c>
      <c r="D70" s="6" t="s">
        <v>44</v>
      </c>
      <c r="E70" s="19" t="s">
        <v>53</v>
      </c>
      <c r="F70" s="22" t="s">
        <v>212</v>
      </c>
      <c r="G70" s="9">
        <v>-9876</v>
      </c>
      <c r="H70" s="10">
        <v>-6000</v>
      </c>
      <c r="I70" s="10">
        <v>3876</v>
      </c>
      <c r="J70" s="26">
        <v>164.6</v>
      </c>
    </row>
    <row r="71" spans="1:10" ht="15.75" thickBot="1" x14ac:dyDescent="0.3">
      <c r="A71" s="6" t="s">
        <v>25</v>
      </c>
      <c r="B71" s="6" t="s">
        <v>182</v>
      </c>
      <c r="C71" s="6" t="s">
        <v>486</v>
      </c>
      <c r="D71" s="6" t="s">
        <v>44</v>
      </c>
      <c r="E71" s="19" t="s">
        <v>48</v>
      </c>
      <c r="F71" s="22" t="s">
        <v>213</v>
      </c>
      <c r="G71" s="9">
        <v>-46488</v>
      </c>
      <c r="H71" s="10">
        <v>-38057</v>
      </c>
      <c r="I71" s="10">
        <v>8431</v>
      </c>
      <c r="J71" s="26">
        <v>122.15361168773155</v>
      </c>
    </row>
    <row r="72" spans="1:10" ht="15.75" thickBot="1" x14ac:dyDescent="0.3">
      <c r="A72" s="6" t="s">
        <v>25</v>
      </c>
      <c r="B72" s="6" t="s">
        <v>182</v>
      </c>
      <c r="C72" s="6" t="s">
        <v>486</v>
      </c>
      <c r="D72" s="6" t="s">
        <v>44</v>
      </c>
      <c r="E72" s="19" t="s">
        <v>533</v>
      </c>
      <c r="F72" s="22" t="s">
        <v>214</v>
      </c>
      <c r="G72" s="9">
        <v>-1040</v>
      </c>
      <c r="H72" s="12"/>
      <c r="I72" s="10">
        <v>1040</v>
      </c>
      <c r="J72" s="13" t="s">
        <v>22</v>
      </c>
    </row>
    <row r="73" spans="1:10" ht="15.75" thickBot="1" x14ac:dyDescent="0.3">
      <c r="A73" s="6" t="s">
        <v>25</v>
      </c>
      <c r="B73" s="6" t="s">
        <v>182</v>
      </c>
      <c r="C73" s="6" t="s">
        <v>486</v>
      </c>
      <c r="D73" s="6" t="s">
        <v>44</v>
      </c>
      <c r="E73" s="19" t="s">
        <v>56</v>
      </c>
      <c r="F73" s="22" t="s">
        <v>215</v>
      </c>
      <c r="G73" s="9">
        <v>-9200</v>
      </c>
      <c r="H73" s="12"/>
      <c r="I73" s="10">
        <v>9200</v>
      </c>
      <c r="J73" s="13" t="s">
        <v>22</v>
      </c>
    </row>
    <row r="74" spans="1:10" ht="15.75" thickBot="1" x14ac:dyDescent="0.3">
      <c r="A74" s="6" t="s">
        <v>25</v>
      </c>
      <c r="B74" s="6" t="s">
        <v>182</v>
      </c>
      <c r="C74" s="6" t="s">
        <v>486</v>
      </c>
      <c r="D74" s="6" t="s">
        <v>44</v>
      </c>
      <c r="E74" s="19" t="s">
        <v>508</v>
      </c>
      <c r="F74" s="22" t="s">
        <v>510</v>
      </c>
      <c r="G74" s="9">
        <v>-17200</v>
      </c>
      <c r="H74" s="10">
        <v>-16988</v>
      </c>
      <c r="I74" s="10">
        <v>212</v>
      </c>
      <c r="J74" s="26">
        <v>101.24793972215681</v>
      </c>
    </row>
    <row r="75" spans="1:10" ht="15.75" thickBot="1" x14ac:dyDescent="0.3">
      <c r="A75" s="6" t="s">
        <v>26</v>
      </c>
      <c r="B75" s="6" t="s">
        <v>216</v>
      </c>
      <c r="C75" s="6" t="s">
        <v>486</v>
      </c>
      <c r="D75" s="6" t="s">
        <v>44</v>
      </c>
      <c r="E75" s="31" t="s">
        <v>487</v>
      </c>
      <c r="F75" s="32"/>
      <c r="G75" s="9">
        <v>-6111.8</v>
      </c>
      <c r="H75" s="10">
        <v>37456</v>
      </c>
      <c r="I75" s="10">
        <v>43567.8</v>
      </c>
      <c r="J75" s="11">
        <v>-16.317278940623666</v>
      </c>
    </row>
    <row r="76" spans="1:10" ht="15.75" thickBot="1" x14ac:dyDescent="0.3">
      <c r="A76" s="6" t="s">
        <v>26</v>
      </c>
      <c r="B76" s="6" t="s">
        <v>216</v>
      </c>
      <c r="C76" s="6" t="s">
        <v>486</v>
      </c>
      <c r="D76" s="6" t="s">
        <v>44</v>
      </c>
      <c r="E76" s="29" t="s">
        <v>218</v>
      </c>
      <c r="F76" s="30"/>
      <c r="G76" s="9">
        <v>12846.42</v>
      </c>
      <c r="H76" s="10">
        <v>78283</v>
      </c>
      <c r="I76" s="10">
        <v>65436.58</v>
      </c>
      <c r="J76" s="11">
        <v>16.410229551754533</v>
      </c>
    </row>
    <row r="77" spans="1:10" ht="15.75" thickBot="1" x14ac:dyDescent="0.3">
      <c r="A77" s="6" t="s">
        <v>26</v>
      </c>
      <c r="B77" s="6" t="s">
        <v>216</v>
      </c>
      <c r="C77" s="6" t="s">
        <v>486</v>
      </c>
      <c r="D77" s="6" t="s">
        <v>44</v>
      </c>
      <c r="E77" s="19" t="s">
        <v>547</v>
      </c>
      <c r="F77" s="22" t="s">
        <v>223</v>
      </c>
      <c r="G77" s="9">
        <v>325</v>
      </c>
      <c r="H77" s="10">
        <v>0</v>
      </c>
      <c r="I77" s="10">
        <v>-325</v>
      </c>
      <c r="J77" s="13" t="s">
        <v>22</v>
      </c>
    </row>
    <row r="78" spans="1:10" ht="15.75" thickBot="1" x14ac:dyDescent="0.3">
      <c r="A78" s="6" t="s">
        <v>26</v>
      </c>
      <c r="B78" s="6" t="s">
        <v>216</v>
      </c>
      <c r="C78" s="6" t="s">
        <v>486</v>
      </c>
      <c r="D78" s="6" t="s">
        <v>44</v>
      </c>
      <c r="E78" s="19" t="s">
        <v>225</v>
      </c>
      <c r="F78" s="22" t="s">
        <v>224</v>
      </c>
      <c r="G78" s="9">
        <v>11177.37</v>
      </c>
      <c r="H78" s="10">
        <v>77188</v>
      </c>
      <c r="I78" s="10">
        <v>66010.63</v>
      </c>
      <c r="J78" s="11">
        <v>14.480709436700005</v>
      </c>
    </row>
    <row r="79" spans="1:10" ht="15.75" thickBot="1" x14ac:dyDescent="0.3">
      <c r="A79" s="6" t="s">
        <v>26</v>
      </c>
      <c r="B79" s="6" t="s">
        <v>216</v>
      </c>
      <c r="C79" s="6" t="s">
        <v>486</v>
      </c>
      <c r="D79" s="6" t="s">
        <v>44</v>
      </c>
      <c r="E79" s="20" t="s">
        <v>663</v>
      </c>
      <c r="F79" s="22" t="s">
        <v>226</v>
      </c>
      <c r="G79" s="9">
        <v>6672.95</v>
      </c>
      <c r="H79" s="10">
        <v>0</v>
      </c>
      <c r="I79" s="10">
        <v>-6672.95</v>
      </c>
      <c r="J79" s="13" t="s">
        <v>22</v>
      </c>
    </row>
    <row r="80" spans="1:10" ht="15.75" thickBot="1" x14ac:dyDescent="0.3">
      <c r="A80" s="6" t="s">
        <v>26</v>
      </c>
      <c r="B80" s="6" t="s">
        <v>216</v>
      </c>
      <c r="C80" s="6" t="s">
        <v>486</v>
      </c>
      <c r="D80" s="6" t="s">
        <v>44</v>
      </c>
      <c r="E80" s="20" t="s">
        <v>229</v>
      </c>
      <c r="F80" s="22" t="s">
        <v>228</v>
      </c>
      <c r="G80" s="9">
        <v>4504.42</v>
      </c>
      <c r="H80" s="10">
        <v>6853</v>
      </c>
      <c r="I80" s="10">
        <v>2348.58</v>
      </c>
      <c r="J80" s="11">
        <v>65.729169706697803</v>
      </c>
    </row>
    <row r="81" spans="1:10" ht="15.75" thickBot="1" x14ac:dyDescent="0.3">
      <c r="A81" s="6" t="s">
        <v>26</v>
      </c>
      <c r="B81" s="6" t="s">
        <v>216</v>
      </c>
      <c r="C81" s="6" t="s">
        <v>486</v>
      </c>
      <c r="D81" s="6" t="s">
        <v>44</v>
      </c>
      <c r="E81" s="20" t="s">
        <v>231</v>
      </c>
      <c r="F81" s="22" t="s">
        <v>230</v>
      </c>
      <c r="G81" s="12"/>
      <c r="H81" s="10">
        <v>3167</v>
      </c>
      <c r="I81" s="10">
        <v>3167</v>
      </c>
      <c r="J81" s="12"/>
    </row>
    <row r="82" spans="1:10" ht="15.75" thickBot="1" x14ac:dyDescent="0.3">
      <c r="A82" s="6" t="s">
        <v>26</v>
      </c>
      <c r="B82" s="6" t="s">
        <v>216</v>
      </c>
      <c r="C82" s="6" t="s">
        <v>486</v>
      </c>
      <c r="D82" s="6" t="s">
        <v>44</v>
      </c>
      <c r="E82" s="20" t="s">
        <v>237</v>
      </c>
      <c r="F82" s="22" t="s">
        <v>236</v>
      </c>
      <c r="G82" s="12"/>
      <c r="H82" s="10">
        <v>67168</v>
      </c>
      <c r="I82" s="10">
        <v>67168</v>
      </c>
      <c r="J82" s="12"/>
    </row>
    <row r="83" spans="1:10" ht="15.75" thickBot="1" x14ac:dyDescent="0.3">
      <c r="A83" s="6" t="s">
        <v>26</v>
      </c>
      <c r="B83" s="6" t="s">
        <v>216</v>
      </c>
      <c r="C83" s="6" t="s">
        <v>486</v>
      </c>
      <c r="D83" s="6" t="s">
        <v>44</v>
      </c>
      <c r="E83" s="19" t="s">
        <v>548</v>
      </c>
      <c r="F83" s="22" t="s">
        <v>549</v>
      </c>
      <c r="G83" s="9">
        <v>1344.05</v>
      </c>
      <c r="H83" s="10">
        <v>1095</v>
      </c>
      <c r="I83" s="10">
        <v>-249.05</v>
      </c>
      <c r="J83" s="26">
        <v>122.74429223744292</v>
      </c>
    </row>
    <row r="84" spans="1:10" ht="15.75" thickBot="1" x14ac:dyDescent="0.3">
      <c r="A84" s="6" t="s">
        <v>26</v>
      </c>
      <c r="B84" s="6" t="s">
        <v>216</v>
      </c>
      <c r="C84" s="6" t="s">
        <v>486</v>
      </c>
      <c r="D84" s="6" t="s">
        <v>44</v>
      </c>
      <c r="E84" s="29" t="s">
        <v>23</v>
      </c>
      <c r="F84" s="30"/>
      <c r="G84" s="9">
        <v>-18958.22</v>
      </c>
      <c r="H84" s="10">
        <v>-40827</v>
      </c>
      <c r="I84" s="10">
        <v>-21868.78</v>
      </c>
      <c r="J84" s="11">
        <v>46.435496117765204</v>
      </c>
    </row>
    <row r="85" spans="1:10" ht="15.75" thickBot="1" x14ac:dyDescent="0.3">
      <c r="A85" s="6" t="s">
        <v>26</v>
      </c>
      <c r="B85" s="6" t="s">
        <v>216</v>
      </c>
      <c r="C85" s="6" t="s">
        <v>486</v>
      </c>
      <c r="D85" s="6" t="s">
        <v>44</v>
      </c>
      <c r="E85" s="19" t="s">
        <v>49</v>
      </c>
      <c r="F85" s="22" t="s">
        <v>240</v>
      </c>
      <c r="G85" s="9">
        <v>-17338.22</v>
      </c>
      <c r="H85" s="10">
        <v>-29028</v>
      </c>
      <c r="I85" s="10">
        <v>-11689.78</v>
      </c>
      <c r="J85" s="11">
        <v>59.729295852280558</v>
      </c>
    </row>
    <row r="86" spans="1:10" ht="15.75" thickBot="1" x14ac:dyDescent="0.3">
      <c r="A86" s="6" t="s">
        <v>26</v>
      </c>
      <c r="B86" s="6" t="s">
        <v>216</v>
      </c>
      <c r="C86" s="6" t="s">
        <v>486</v>
      </c>
      <c r="D86" s="6" t="s">
        <v>44</v>
      </c>
      <c r="E86" s="19" t="s">
        <v>53</v>
      </c>
      <c r="F86" s="22" t="s">
        <v>241</v>
      </c>
      <c r="G86" s="12"/>
      <c r="H86" s="10">
        <v>-11799</v>
      </c>
      <c r="I86" s="10">
        <v>-11799</v>
      </c>
      <c r="J86" s="12"/>
    </row>
    <row r="87" spans="1:10" ht="15.75" thickBot="1" x14ac:dyDescent="0.3">
      <c r="A87" s="6" t="s">
        <v>26</v>
      </c>
      <c r="B87" s="6" t="s">
        <v>216</v>
      </c>
      <c r="C87" s="6" t="s">
        <v>486</v>
      </c>
      <c r="D87" s="6" t="s">
        <v>44</v>
      </c>
      <c r="E87" s="19" t="s">
        <v>48</v>
      </c>
      <c r="F87" s="22" t="s">
        <v>242</v>
      </c>
      <c r="G87" s="9">
        <v>-20</v>
      </c>
      <c r="H87" s="12"/>
      <c r="I87" s="10">
        <v>20</v>
      </c>
      <c r="J87" s="13" t="s">
        <v>22</v>
      </c>
    </row>
    <row r="88" spans="1:10" ht="15.75" thickBot="1" x14ac:dyDescent="0.3">
      <c r="A88" s="6" t="s">
        <v>26</v>
      </c>
      <c r="B88" s="6" t="s">
        <v>216</v>
      </c>
      <c r="C88" s="6" t="s">
        <v>486</v>
      </c>
      <c r="D88" s="6" t="s">
        <v>44</v>
      </c>
      <c r="E88" s="19" t="s">
        <v>56</v>
      </c>
      <c r="F88" s="22" t="s">
        <v>244</v>
      </c>
      <c r="G88" s="9">
        <v>-1600</v>
      </c>
      <c r="H88" s="12"/>
      <c r="I88" s="10">
        <v>1600</v>
      </c>
      <c r="J88" s="13" t="s">
        <v>22</v>
      </c>
    </row>
    <row r="89" spans="1:10" ht="15.75" thickBot="1" x14ac:dyDescent="0.3">
      <c r="A89" s="6" t="s">
        <v>27</v>
      </c>
      <c r="B89" s="6" t="s">
        <v>245</v>
      </c>
      <c r="C89" s="6" t="s">
        <v>486</v>
      </c>
      <c r="D89" s="6" t="s">
        <v>44</v>
      </c>
      <c r="E89" s="31" t="s">
        <v>487</v>
      </c>
      <c r="F89" s="32"/>
      <c r="G89" s="9">
        <v>-1359680.32</v>
      </c>
      <c r="H89" s="10">
        <v>-1304244</v>
      </c>
      <c r="I89" s="10">
        <v>55436.32</v>
      </c>
      <c r="J89" s="26">
        <v>104.25045620298043</v>
      </c>
    </row>
    <row r="90" spans="1:10" ht="15.75" thickBot="1" x14ac:dyDescent="0.3">
      <c r="A90" s="6" t="s">
        <v>27</v>
      </c>
      <c r="B90" s="6" t="s">
        <v>245</v>
      </c>
      <c r="C90" s="6" t="s">
        <v>486</v>
      </c>
      <c r="D90" s="6" t="s">
        <v>44</v>
      </c>
      <c r="E90" s="29" t="s">
        <v>247</v>
      </c>
      <c r="F90" s="30"/>
      <c r="G90" s="9">
        <v>409725.44</v>
      </c>
      <c r="H90" s="10">
        <v>516287</v>
      </c>
      <c r="I90" s="10">
        <v>106561.56</v>
      </c>
      <c r="J90" s="11">
        <v>79.360014875447177</v>
      </c>
    </row>
    <row r="91" spans="1:10" ht="15.75" thickBot="1" x14ac:dyDescent="0.3">
      <c r="A91" s="6" t="s">
        <v>27</v>
      </c>
      <c r="B91" s="6" t="s">
        <v>245</v>
      </c>
      <c r="C91" s="6" t="s">
        <v>486</v>
      </c>
      <c r="D91" s="6" t="s">
        <v>44</v>
      </c>
      <c r="E91" s="19" t="s">
        <v>550</v>
      </c>
      <c r="F91" s="22" t="s">
        <v>251</v>
      </c>
      <c r="G91" s="9">
        <v>5666.5</v>
      </c>
      <c r="H91" s="10">
        <v>11948</v>
      </c>
      <c r="I91" s="10">
        <v>6281.5</v>
      </c>
      <c r="J91" s="11">
        <v>47.426347505858722</v>
      </c>
    </row>
    <row r="92" spans="1:10" ht="15.75" thickBot="1" x14ac:dyDescent="0.3">
      <c r="A92" s="6" t="s">
        <v>27</v>
      </c>
      <c r="B92" s="6" t="s">
        <v>245</v>
      </c>
      <c r="C92" s="6" t="s">
        <v>486</v>
      </c>
      <c r="D92" s="6" t="s">
        <v>44</v>
      </c>
      <c r="E92" s="19" t="s">
        <v>551</v>
      </c>
      <c r="F92" s="22" t="s">
        <v>252</v>
      </c>
      <c r="G92" s="9">
        <v>1299.5</v>
      </c>
      <c r="H92" s="10">
        <v>10024</v>
      </c>
      <c r="I92" s="10">
        <v>8724.5</v>
      </c>
      <c r="J92" s="11">
        <v>12.963886671987231</v>
      </c>
    </row>
    <row r="93" spans="1:10" ht="15.75" thickBot="1" x14ac:dyDescent="0.3">
      <c r="A93" s="6" t="s">
        <v>27</v>
      </c>
      <c r="B93" s="6" t="s">
        <v>245</v>
      </c>
      <c r="C93" s="6" t="s">
        <v>486</v>
      </c>
      <c r="D93" s="6" t="s">
        <v>44</v>
      </c>
      <c r="E93" s="19" t="s">
        <v>255</v>
      </c>
      <c r="F93" s="22" t="s">
        <v>254</v>
      </c>
      <c r="G93" s="9">
        <v>282933.53000000003</v>
      </c>
      <c r="H93" s="10">
        <v>421376</v>
      </c>
      <c r="I93" s="10">
        <v>138442.47</v>
      </c>
      <c r="J93" s="11">
        <v>67.145145902946538</v>
      </c>
    </row>
    <row r="94" spans="1:10" ht="15.75" thickBot="1" x14ac:dyDescent="0.3">
      <c r="A94" s="6" t="s">
        <v>27</v>
      </c>
      <c r="B94" s="6" t="s">
        <v>245</v>
      </c>
      <c r="C94" s="6" t="s">
        <v>486</v>
      </c>
      <c r="D94" s="6" t="s">
        <v>44</v>
      </c>
      <c r="E94" s="20" t="s">
        <v>664</v>
      </c>
      <c r="F94" s="22" t="s">
        <v>256</v>
      </c>
      <c r="G94" s="9">
        <v>93746.25</v>
      </c>
      <c r="H94" s="10">
        <v>69156</v>
      </c>
      <c r="I94" s="10">
        <v>-24590.25</v>
      </c>
      <c r="J94" s="26">
        <v>135.55765226444561</v>
      </c>
    </row>
    <row r="95" spans="1:10" ht="15.75" thickBot="1" x14ac:dyDescent="0.3">
      <c r="A95" s="6" t="s">
        <v>27</v>
      </c>
      <c r="B95" s="6" t="s">
        <v>245</v>
      </c>
      <c r="C95" s="6" t="s">
        <v>486</v>
      </c>
      <c r="D95" s="6" t="s">
        <v>44</v>
      </c>
      <c r="E95" s="20" t="s">
        <v>259</v>
      </c>
      <c r="F95" s="22" t="s">
        <v>258</v>
      </c>
      <c r="G95" s="9">
        <v>9008.41</v>
      </c>
      <c r="H95" s="10">
        <v>15092</v>
      </c>
      <c r="I95" s="10">
        <v>6083.59</v>
      </c>
      <c r="J95" s="11">
        <v>59.689968195070236</v>
      </c>
    </row>
    <row r="96" spans="1:10" ht="15.75" thickBot="1" x14ac:dyDescent="0.3">
      <c r="A96" s="6" t="s">
        <v>27</v>
      </c>
      <c r="B96" s="6" t="s">
        <v>245</v>
      </c>
      <c r="C96" s="6" t="s">
        <v>486</v>
      </c>
      <c r="D96" s="6" t="s">
        <v>44</v>
      </c>
      <c r="E96" s="20" t="s">
        <v>261</v>
      </c>
      <c r="F96" s="22" t="s">
        <v>260</v>
      </c>
      <c r="G96" s="9">
        <v>74729.210000000006</v>
      </c>
      <c r="H96" s="10">
        <v>116645</v>
      </c>
      <c r="I96" s="10">
        <v>41915.79</v>
      </c>
      <c r="J96" s="11">
        <v>64.065506451198075</v>
      </c>
    </row>
    <row r="97" spans="1:10" ht="15.75" thickBot="1" x14ac:dyDescent="0.3">
      <c r="A97" s="6" t="s">
        <v>27</v>
      </c>
      <c r="B97" s="6" t="s">
        <v>245</v>
      </c>
      <c r="C97" s="6" t="s">
        <v>486</v>
      </c>
      <c r="D97" s="6" t="s">
        <v>44</v>
      </c>
      <c r="E97" s="20" t="s">
        <v>263</v>
      </c>
      <c r="F97" s="22" t="s">
        <v>262</v>
      </c>
      <c r="G97" s="9">
        <v>31755.54</v>
      </c>
      <c r="H97" s="10">
        <v>48693</v>
      </c>
      <c r="I97" s="10">
        <v>16937.46</v>
      </c>
      <c r="J97" s="11">
        <v>65.215821575996543</v>
      </c>
    </row>
    <row r="98" spans="1:10" ht="15.75" thickBot="1" x14ac:dyDescent="0.3">
      <c r="A98" s="6" t="s">
        <v>27</v>
      </c>
      <c r="B98" s="6" t="s">
        <v>245</v>
      </c>
      <c r="C98" s="6" t="s">
        <v>486</v>
      </c>
      <c r="D98" s="6" t="s">
        <v>44</v>
      </c>
      <c r="E98" s="20" t="s">
        <v>265</v>
      </c>
      <c r="F98" s="22" t="s">
        <v>264</v>
      </c>
      <c r="G98" s="9">
        <v>11945.4</v>
      </c>
      <c r="H98" s="10">
        <v>7911</v>
      </c>
      <c r="I98" s="10">
        <v>-4034.4</v>
      </c>
      <c r="J98" s="26">
        <v>150.99734546833523</v>
      </c>
    </row>
    <row r="99" spans="1:10" ht="15.75" thickBot="1" x14ac:dyDescent="0.3">
      <c r="A99" s="6" t="s">
        <v>27</v>
      </c>
      <c r="B99" s="6" t="s">
        <v>245</v>
      </c>
      <c r="C99" s="6" t="s">
        <v>486</v>
      </c>
      <c r="D99" s="6" t="s">
        <v>44</v>
      </c>
      <c r="E99" s="20" t="s">
        <v>267</v>
      </c>
      <c r="F99" s="22" t="s">
        <v>266</v>
      </c>
      <c r="G99" s="9">
        <v>61748.72</v>
      </c>
      <c r="H99" s="10">
        <v>115759</v>
      </c>
      <c r="I99" s="10">
        <v>54010.28</v>
      </c>
      <c r="J99" s="11">
        <v>53.342478770549157</v>
      </c>
    </row>
    <row r="100" spans="1:10" ht="15.75" thickBot="1" x14ac:dyDescent="0.3">
      <c r="A100" s="6" t="s">
        <v>27</v>
      </c>
      <c r="B100" s="6" t="s">
        <v>245</v>
      </c>
      <c r="C100" s="6" t="s">
        <v>486</v>
      </c>
      <c r="D100" s="6" t="s">
        <v>44</v>
      </c>
      <c r="E100" s="20" t="s">
        <v>269</v>
      </c>
      <c r="F100" s="22" t="s">
        <v>268</v>
      </c>
      <c r="G100" s="12"/>
      <c r="H100" s="10">
        <v>48120</v>
      </c>
      <c r="I100" s="10">
        <v>48120</v>
      </c>
      <c r="J100" s="12"/>
    </row>
    <row r="101" spans="1:10" ht="15.75" thickBot="1" x14ac:dyDescent="0.3">
      <c r="A101" s="6" t="s">
        <v>27</v>
      </c>
      <c r="B101" s="6" t="s">
        <v>245</v>
      </c>
      <c r="C101" s="6" t="s">
        <v>486</v>
      </c>
      <c r="D101" s="6" t="s">
        <v>44</v>
      </c>
      <c r="E101" s="19" t="s">
        <v>553</v>
      </c>
      <c r="F101" s="22" t="s">
        <v>554</v>
      </c>
      <c r="G101" s="9">
        <v>22099.05</v>
      </c>
      <c r="H101" s="10">
        <v>22795</v>
      </c>
      <c r="I101" s="10">
        <v>695.95</v>
      </c>
      <c r="J101" s="25">
        <v>96.946918183812244</v>
      </c>
    </row>
    <row r="102" spans="1:10" ht="15.75" thickBot="1" x14ac:dyDescent="0.3">
      <c r="A102" s="6" t="s">
        <v>27</v>
      </c>
      <c r="B102" s="6" t="s">
        <v>245</v>
      </c>
      <c r="C102" s="6" t="s">
        <v>486</v>
      </c>
      <c r="D102" s="6" t="s">
        <v>44</v>
      </c>
      <c r="E102" s="19" t="s">
        <v>640</v>
      </c>
      <c r="F102" s="22" t="s">
        <v>556</v>
      </c>
      <c r="G102" s="9">
        <v>97726.86</v>
      </c>
      <c r="H102" s="10">
        <v>50144</v>
      </c>
      <c r="I102" s="10">
        <v>-47582.86</v>
      </c>
      <c r="J102" s="26">
        <v>194.89242980216974</v>
      </c>
    </row>
    <row r="103" spans="1:10" ht="15.75" thickBot="1" x14ac:dyDescent="0.3">
      <c r="A103" s="6" t="s">
        <v>27</v>
      </c>
      <c r="B103" s="6" t="s">
        <v>245</v>
      </c>
      <c r="C103" s="6" t="s">
        <v>486</v>
      </c>
      <c r="D103" s="6" t="s">
        <v>44</v>
      </c>
      <c r="E103" s="29" t="s">
        <v>23</v>
      </c>
      <c r="F103" s="30"/>
      <c r="G103" s="9">
        <v>-1769405.76</v>
      </c>
      <c r="H103" s="10">
        <v>-1820531</v>
      </c>
      <c r="I103" s="10">
        <v>-51125.24</v>
      </c>
      <c r="J103" s="25">
        <v>97.191740212059003</v>
      </c>
    </row>
    <row r="104" spans="1:10" ht="15.75" thickBot="1" x14ac:dyDescent="0.3">
      <c r="A104" s="6" t="s">
        <v>27</v>
      </c>
      <c r="B104" s="6" t="s">
        <v>245</v>
      </c>
      <c r="C104" s="6" t="s">
        <v>486</v>
      </c>
      <c r="D104" s="6" t="s">
        <v>44</v>
      </c>
      <c r="E104" s="19" t="s">
        <v>531</v>
      </c>
      <c r="F104" s="22" t="s">
        <v>271</v>
      </c>
      <c r="G104" s="9">
        <v>-92754.43</v>
      </c>
      <c r="H104" s="10">
        <v>-90068</v>
      </c>
      <c r="I104" s="10">
        <v>2686.43</v>
      </c>
      <c r="J104" s="26">
        <v>102.98266865035306</v>
      </c>
    </row>
    <row r="105" spans="1:10" ht="15.75" thickBot="1" x14ac:dyDescent="0.3">
      <c r="A105" s="6" t="s">
        <v>27</v>
      </c>
      <c r="B105" s="6" t="s">
        <v>245</v>
      </c>
      <c r="C105" s="6" t="s">
        <v>486</v>
      </c>
      <c r="D105" s="6" t="s">
        <v>44</v>
      </c>
      <c r="E105" s="19" t="s">
        <v>49</v>
      </c>
      <c r="F105" s="22" t="s">
        <v>273</v>
      </c>
      <c r="G105" s="9">
        <v>-1005748.72</v>
      </c>
      <c r="H105" s="10">
        <v>-1148957</v>
      </c>
      <c r="I105" s="10">
        <v>-231954.06</v>
      </c>
      <c r="J105" s="11">
        <v>79.811771893987327</v>
      </c>
    </row>
    <row r="106" spans="1:10" ht="15.75" thickBot="1" x14ac:dyDescent="0.3">
      <c r="A106" s="6" t="s">
        <v>27</v>
      </c>
      <c r="B106" s="6" t="s">
        <v>245</v>
      </c>
      <c r="C106" s="6" t="s">
        <v>486</v>
      </c>
      <c r="D106" s="6" t="s">
        <v>44</v>
      </c>
      <c r="E106" s="19" t="s">
        <v>53</v>
      </c>
      <c r="F106" s="22" t="s">
        <v>274</v>
      </c>
      <c r="G106" s="9">
        <v>-10106.64</v>
      </c>
      <c r="H106" s="10">
        <v>-24964</v>
      </c>
      <c r="I106" s="10">
        <v>-14857.36</v>
      </c>
      <c r="J106" s="11">
        <v>40.484858195801955</v>
      </c>
    </row>
    <row r="107" spans="1:10" ht="15.75" thickBot="1" x14ac:dyDescent="0.3">
      <c r="A107" s="6" t="s">
        <v>27</v>
      </c>
      <c r="B107" s="6" t="s">
        <v>245</v>
      </c>
      <c r="C107" s="6" t="s">
        <v>486</v>
      </c>
      <c r="D107" s="6" t="s">
        <v>44</v>
      </c>
      <c r="E107" s="19" t="s">
        <v>48</v>
      </c>
      <c r="F107" s="22" t="s">
        <v>275</v>
      </c>
      <c r="G107" s="9">
        <v>-631653.75</v>
      </c>
      <c r="H107" s="10">
        <v>-503198</v>
      </c>
      <c r="I107" s="10">
        <v>128455.75</v>
      </c>
      <c r="J107" s="26">
        <v>125.52787371968887</v>
      </c>
    </row>
    <row r="108" spans="1:10" ht="15.75" thickBot="1" x14ac:dyDescent="0.3">
      <c r="A108" s="6" t="s">
        <v>27</v>
      </c>
      <c r="B108" s="6" t="s">
        <v>245</v>
      </c>
      <c r="C108" s="6" t="s">
        <v>486</v>
      </c>
      <c r="D108" s="6" t="s">
        <v>44</v>
      </c>
      <c r="E108" s="19" t="s">
        <v>55</v>
      </c>
      <c r="F108" s="22" t="s">
        <v>277</v>
      </c>
      <c r="G108" s="9">
        <v>-4640</v>
      </c>
      <c r="H108" s="10">
        <v>-5348</v>
      </c>
      <c r="I108" s="10">
        <v>-708</v>
      </c>
      <c r="J108" s="11">
        <v>86.761406133133889</v>
      </c>
    </row>
    <row r="109" spans="1:10" ht="15.75" thickBot="1" x14ac:dyDescent="0.3">
      <c r="A109" s="6" t="s">
        <v>27</v>
      </c>
      <c r="B109" s="6" t="s">
        <v>245</v>
      </c>
      <c r="C109" s="6" t="s">
        <v>486</v>
      </c>
      <c r="D109" s="6" t="s">
        <v>44</v>
      </c>
      <c r="E109" s="19" t="s">
        <v>533</v>
      </c>
      <c r="F109" s="22" t="s">
        <v>278</v>
      </c>
      <c r="G109" s="9">
        <v>1616</v>
      </c>
      <c r="H109" s="10">
        <v>0</v>
      </c>
      <c r="I109" s="10">
        <v>-1616</v>
      </c>
      <c r="J109" s="13" t="s">
        <v>22</v>
      </c>
    </row>
    <row r="110" spans="1:10" ht="15.75" thickBot="1" x14ac:dyDescent="0.3">
      <c r="A110" s="6" t="s">
        <v>27</v>
      </c>
      <c r="B110" s="6" t="s">
        <v>245</v>
      </c>
      <c r="C110" s="6" t="s">
        <v>486</v>
      </c>
      <c r="D110" s="6" t="s">
        <v>44</v>
      </c>
      <c r="E110" s="19" t="s">
        <v>56</v>
      </c>
      <c r="F110" s="22" t="s">
        <v>279</v>
      </c>
      <c r="G110" s="9">
        <v>-57600</v>
      </c>
      <c r="H110" s="12"/>
      <c r="I110" s="10">
        <v>57600</v>
      </c>
      <c r="J110" s="13" t="s">
        <v>22</v>
      </c>
    </row>
    <row r="111" spans="1:10" ht="15.75" thickBot="1" x14ac:dyDescent="0.3">
      <c r="A111" s="6" t="s">
        <v>27</v>
      </c>
      <c r="B111" s="6" t="s">
        <v>245</v>
      </c>
      <c r="C111" s="6" t="s">
        <v>486</v>
      </c>
      <c r="D111" s="6" t="s">
        <v>44</v>
      </c>
      <c r="E111" s="19" t="s">
        <v>508</v>
      </c>
      <c r="F111" s="22" t="s">
        <v>512</v>
      </c>
      <c r="G111" s="9">
        <v>-57264</v>
      </c>
      <c r="H111" s="10">
        <v>-47996</v>
      </c>
      <c r="I111" s="10">
        <v>9268</v>
      </c>
      <c r="J111" s="26">
        <v>119.30994249520793</v>
      </c>
    </row>
    <row r="112" spans="1:10" ht="15.75" thickBot="1" x14ac:dyDescent="0.3">
      <c r="A112" s="6" t="s">
        <v>28</v>
      </c>
      <c r="B112" s="6" t="s">
        <v>280</v>
      </c>
      <c r="C112" s="6" t="s">
        <v>486</v>
      </c>
      <c r="D112" s="6" t="s">
        <v>44</v>
      </c>
      <c r="E112" s="31" t="s">
        <v>487</v>
      </c>
      <c r="F112" s="32"/>
      <c r="G112" s="9">
        <v>-169707.26</v>
      </c>
      <c r="H112" s="10">
        <v>-380832</v>
      </c>
      <c r="I112" s="10">
        <v>-211124.74</v>
      </c>
      <c r="J112" s="11">
        <v>44.56223741702378</v>
      </c>
    </row>
    <row r="113" spans="1:10" ht="15.75" thickBot="1" x14ac:dyDescent="0.3">
      <c r="A113" s="6" t="s">
        <v>28</v>
      </c>
      <c r="B113" s="6" t="s">
        <v>280</v>
      </c>
      <c r="C113" s="6" t="s">
        <v>486</v>
      </c>
      <c r="D113" s="6" t="s">
        <v>44</v>
      </c>
      <c r="E113" s="29" t="s">
        <v>282</v>
      </c>
      <c r="F113" s="30"/>
      <c r="G113" s="9">
        <v>383017.9</v>
      </c>
      <c r="H113" s="10">
        <v>248074</v>
      </c>
      <c r="I113" s="10">
        <v>-134943.9</v>
      </c>
      <c r="J113" s="26">
        <v>154.39663165023339</v>
      </c>
    </row>
    <row r="114" spans="1:10" ht="15.75" thickBot="1" x14ac:dyDescent="0.3">
      <c r="A114" s="6" t="s">
        <v>28</v>
      </c>
      <c r="B114" s="6" t="s">
        <v>280</v>
      </c>
      <c r="C114" s="6" t="s">
        <v>486</v>
      </c>
      <c r="D114" s="6" t="s">
        <v>44</v>
      </c>
      <c r="E114" s="19" t="s">
        <v>557</v>
      </c>
      <c r="F114" s="22" t="s">
        <v>287</v>
      </c>
      <c r="G114" s="9">
        <v>7047</v>
      </c>
      <c r="H114" s="10">
        <v>9467</v>
      </c>
      <c r="I114" s="10">
        <v>2420</v>
      </c>
      <c r="J114" s="11">
        <v>74.437519805640648</v>
      </c>
    </row>
    <row r="115" spans="1:10" ht="15.75" thickBot="1" x14ac:dyDescent="0.3">
      <c r="A115" s="6" t="s">
        <v>28</v>
      </c>
      <c r="B115" s="6" t="s">
        <v>280</v>
      </c>
      <c r="C115" s="6" t="s">
        <v>486</v>
      </c>
      <c r="D115" s="6" t="s">
        <v>44</v>
      </c>
      <c r="E115" s="19" t="s">
        <v>558</v>
      </c>
      <c r="F115" s="22" t="s">
        <v>288</v>
      </c>
      <c r="G115" s="9">
        <v>3183.99</v>
      </c>
      <c r="H115" s="10">
        <v>5012</v>
      </c>
      <c r="I115" s="10">
        <v>1828.01</v>
      </c>
      <c r="J115" s="11">
        <v>63.527334397446133</v>
      </c>
    </row>
    <row r="116" spans="1:10" ht="15.75" thickBot="1" x14ac:dyDescent="0.3">
      <c r="A116" s="6" t="s">
        <v>28</v>
      </c>
      <c r="B116" s="6" t="s">
        <v>280</v>
      </c>
      <c r="C116" s="6" t="s">
        <v>486</v>
      </c>
      <c r="D116" s="6" t="s">
        <v>44</v>
      </c>
      <c r="E116" s="19" t="s">
        <v>291</v>
      </c>
      <c r="F116" s="22" t="s">
        <v>290</v>
      </c>
      <c r="G116" s="9">
        <v>315393.96000000002</v>
      </c>
      <c r="H116" s="10">
        <v>197935</v>
      </c>
      <c r="I116" s="10">
        <v>-117458.96</v>
      </c>
      <c r="J116" s="26">
        <v>159.34218809205041</v>
      </c>
    </row>
    <row r="117" spans="1:10" ht="15.75" thickBot="1" x14ac:dyDescent="0.3">
      <c r="A117" s="6" t="s">
        <v>28</v>
      </c>
      <c r="B117" s="6" t="s">
        <v>280</v>
      </c>
      <c r="C117" s="6" t="s">
        <v>486</v>
      </c>
      <c r="D117" s="6" t="s">
        <v>44</v>
      </c>
      <c r="E117" s="20" t="s">
        <v>665</v>
      </c>
      <c r="F117" s="22" t="s">
        <v>292</v>
      </c>
      <c r="G117" s="9">
        <v>214517.87</v>
      </c>
      <c r="H117" s="10">
        <v>48350</v>
      </c>
      <c r="I117" s="10">
        <v>-166167.87</v>
      </c>
      <c r="J117" s="26">
        <v>443.67708376421922</v>
      </c>
    </row>
    <row r="118" spans="1:10" ht="15.75" thickBot="1" x14ac:dyDescent="0.3">
      <c r="A118" s="6" t="s">
        <v>28</v>
      </c>
      <c r="B118" s="6" t="s">
        <v>280</v>
      </c>
      <c r="C118" s="6" t="s">
        <v>486</v>
      </c>
      <c r="D118" s="6" t="s">
        <v>44</v>
      </c>
      <c r="E118" s="20" t="s">
        <v>295</v>
      </c>
      <c r="F118" s="22" t="s">
        <v>294</v>
      </c>
      <c r="G118" s="9">
        <v>642.24</v>
      </c>
      <c r="H118" s="10">
        <v>2639</v>
      </c>
      <c r="I118" s="10">
        <v>1996.76</v>
      </c>
      <c r="J118" s="11">
        <v>24.336491095111786</v>
      </c>
    </row>
    <row r="119" spans="1:10" ht="15.75" thickBot="1" x14ac:dyDescent="0.3">
      <c r="A119" s="6" t="s">
        <v>28</v>
      </c>
      <c r="B119" s="6" t="s">
        <v>280</v>
      </c>
      <c r="C119" s="6" t="s">
        <v>486</v>
      </c>
      <c r="D119" s="6" t="s">
        <v>44</v>
      </c>
      <c r="E119" s="20" t="s">
        <v>297</v>
      </c>
      <c r="F119" s="22" t="s">
        <v>296</v>
      </c>
      <c r="G119" s="9">
        <v>63739.1</v>
      </c>
      <c r="H119" s="10">
        <v>73884</v>
      </c>
      <c r="I119" s="10">
        <v>10144.9</v>
      </c>
      <c r="J119" s="11">
        <v>86.269151643116231</v>
      </c>
    </row>
    <row r="120" spans="1:10" ht="15.75" thickBot="1" x14ac:dyDescent="0.3">
      <c r="A120" s="6" t="s">
        <v>28</v>
      </c>
      <c r="B120" s="6" t="s">
        <v>280</v>
      </c>
      <c r="C120" s="6" t="s">
        <v>486</v>
      </c>
      <c r="D120" s="6" t="s">
        <v>44</v>
      </c>
      <c r="E120" s="20" t="s">
        <v>299</v>
      </c>
      <c r="F120" s="22" t="s">
        <v>298</v>
      </c>
      <c r="G120" s="9">
        <v>2730.78</v>
      </c>
      <c r="H120" s="10">
        <v>3555</v>
      </c>
      <c r="I120" s="10">
        <v>824.22</v>
      </c>
      <c r="J120" s="11">
        <v>76.815189873417722</v>
      </c>
    </row>
    <row r="121" spans="1:10" ht="15.75" thickBot="1" x14ac:dyDescent="0.3">
      <c r="A121" s="6" t="s">
        <v>28</v>
      </c>
      <c r="B121" s="6" t="s">
        <v>280</v>
      </c>
      <c r="C121" s="6" t="s">
        <v>486</v>
      </c>
      <c r="D121" s="6" t="s">
        <v>44</v>
      </c>
      <c r="E121" s="20" t="s">
        <v>302</v>
      </c>
      <c r="F121" s="22" t="s">
        <v>301</v>
      </c>
      <c r="G121" s="9">
        <v>33763.97</v>
      </c>
      <c r="H121" s="10">
        <v>50459</v>
      </c>
      <c r="I121" s="10">
        <v>16695.03</v>
      </c>
      <c r="J121" s="11">
        <v>66.913672486573262</v>
      </c>
    </row>
    <row r="122" spans="1:10" ht="15.75" thickBot="1" x14ac:dyDescent="0.3">
      <c r="A122" s="6" t="s">
        <v>28</v>
      </c>
      <c r="B122" s="6" t="s">
        <v>280</v>
      </c>
      <c r="C122" s="6" t="s">
        <v>486</v>
      </c>
      <c r="D122" s="6" t="s">
        <v>44</v>
      </c>
      <c r="E122" s="20" t="s">
        <v>304</v>
      </c>
      <c r="F122" s="22" t="s">
        <v>303</v>
      </c>
      <c r="G122" s="12"/>
      <c r="H122" s="10">
        <v>19048</v>
      </c>
      <c r="I122" s="10">
        <v>19048</v>
      </c>
      <c r="J122" s="12"/>
    </row>
    <row r="123" spans="1:10" ht="15.75" thickBot="1" x14ac:dyDescent="0.3">
      <c r="A123" s="6" t="s">
        <v>28</v>
      </c>
      <c r="B123" s="6" t="s">
        <v>280</v>
      </c>
      <c r="C123" s="6" t="s">
        <v>486</v>
      </c>
      <c r="D123" s="6" t="s">
        <v>44</v>
      </c>
      <c r="E123" s="19" t="s">
        <v>559</v>
      </c>
      <c r="F123" s="22" t="s">
        <v>560</v>
      </c>
      <c r="G123" s="9">
        <v>39989.06</v>
      </c>
      <c r="H123" s="10">
        <v>15604</v>
      </c>
      <c r="I123" s="10">
        <v>-24385.06</v>
      </c>
      <c r="J123" s="26">
        <v>256.27441681620098</v>
      </c>
    </row>
    <row r="124" spans="1:10" ht="15.75" thickBot="1" x14ac:dyDescent="0.3">
      <c r="A124" s="6" t="s">
        <v>28</v>
      </c>
      <c r="B124" s="6" t="s">
        <v>280</v>
      </c>
      <c r="C124" s="6" t="s">
        <v>486</v>
      </c>
      <c r="D124" s="6" t="s">
        <v>44</v>
      </c>
      <c r="E124" s="19" t="s">
        <v>641</v>
      </c>
      <c r="F124" s="22" t="s">
        <v>597</v>
      </c>
      <c r="G124" s="9">
        <v>17403.89</v>
      </c>
      <c r="H124" s="10">
        <v>20056</v>
      </c>
      <c r="I124" s="10">
        <v>2652.11</v>
      </c>
      <c r="J124" s="11">
        <v>86.776475867570795</v>
      </c>
    </row>
    <row r="125" spans="1:10" ht="15.75" thickBot="1" x14ac:dyDescent="0.3">
      <c r="A125" s="6" t="s">
        <v>28</v>
      </c>
      <c r="B125" s="6" t="s">
        <v>280</v>
      </c>
      <c r="C125" s="6" t="s">
        <v>486</v>
      </c>
      <c r="D125" s="6" t="s">
        <v>44</v>
      </c>
      <c r="E125" s="29" t="s">
        <v>23</v>
      </c>
      <c r="F125" s="30"/>
      <c r="G125" s="9">
        <v>-552725.16</v>
      </c>
      <c r="H125" s="10">
        <v>-628906</v>
      </c>
      <c r="I125" s="10">
        <v>-76180.84</v>
      </c>
      <c r="J125" s="11">
        <v>87.886768451883114</v>
      </c>
    </row>
    <row r="126" spans="1:10" ht="15.75" thickBot="1" x14ac:dyDescent="0.3">
      <c r="A126" s="6" t="s">
        <v>28</v>
      </c>
      <c r="B126" s="6" t="s">
        <v>280</v>
      </c>
      <c r="C126" s="6" t="s">
        <v>486</v>
      </c>
      <c r="D126" s="6" t="s">
        <v>44</v>
      </c>
      <c r="E126" s="19" t="s">
        <v>531</v>
      </c>
      <c r="F126" s="22" t="s">
        <v>306</v>
      </c>
      <c r="G126" s="9">
        <v>-144358.81</v>
      </c>
      <c r="H126" s="10">
        <v>-145272</v>
      </c>
      <c r="I126" s="10">
        <v>-913.19</v>
      </c>
      <c r="J126" s="11">
        <v>99.371392973181344</v>
      </c>
    </row>
    <row r="127" spans="1:10" ht="15.75" thickBot="1" x14ac:dyDescent="0.3">
      <c r="A127" s="6" t="s">
        <v>28</v>
      </c>
      <c r="B127" s="6" t="s">
        <v>280</v>
      </c>
      <c r="C127" s="6" t="s">
        <v>486</v>
      </c>
      <c r="D127" s="6" t="s">
        <v>44</v>
      </c>
      <c r="E127" s="19" t="s">
        <v>49</v>
      </c>
      <c r="F127" s="22" t="s">
        <v>307</v>
      </c>
      <c r="G127" s="9">
        <v>-288645.03000000003</v>
      </c>
      <c r="H127" s="10">
        <v>-322008</v>
      </c>
      <c r="I127" s="10">
        <v>-65138.91</v>
      </c>
      <c r="J127" s="11">
        <v>79.77102742788999</v>
      </c>
    </row>
    <row r="128" spans="1:10" ht="15.75" thickBot="1" x14ac:dyDescent="0.3">
      <c r="A128" s="6" t="s">
        <v>28</v>
      </c>
      <c r="B128" s="6" t="s">
        <v>280</v>
      </c>
      <c r="C128" s="6" t="s">
        <v>486</v>
      </c>
      <c r="D128" s="6" t="s">
        <v>44</v>
      </c>
      <c r="E128" s="19" t="s">
        <v>53</v>
      </c>
      <c r="F128" s="22" t="s">
        <v>308</v>
      </c>
      <c r="G128" s="9">
        <v>-1280</v>
      </c>
      <c r="H128" s="10">
        <v>-6479</v>
      </c>
      <c r="I128" s="10">
        <v>-5199</v>
      </c>
      <c r="J128" s="11">
        <v>19.756135206050317</v>
      </c>
    </row>
    <row r="129" spans="1:10" ht="15.75" thickBot="1" x14ac:dyDescent="0.3">
      <c r="A129" s="6" t="s">
        <v>28</v>
      </c>
      <c r="B129" s="6" t="s">
        <v>280</v>
      </c>
      <c r="C129" s="6" t="s">
        <v>486</v>
      </c>
      <c r="D129" s="6" t="s">
        <v>44</v>
      </c>
      <c r="E129" s="19" t="s">
        <v>48</v>
      </c>
      <c r="F129" s="22" t="s">
        <v>309</v>
      </c>
      <c r="G129" s="9">
        <v>-42203</v>
      </c>
      <c r="H129" s="10">
        <v>-27660</v>
      </c>
      <c r="I129" s="10">
        <v>14543</v>
      </c>
      <c r="J129" s="26">
        <v>152.57772957339117</v>
      </c>
    </row>
    <row r="130" spans="1:10" ht="15.75" thickBot="1" x14ac:dyDescent="0.3">
      <c r="A130" s="6" t="s">
        <v>28</v>
      </c>
      <c r="B130" s="6" t="s">
        <v>280</v>
      </c>
      <c r="C130" s="6" t="s">
        <v>486</v>
      </c>
      <c r="D130" s="6" t="s">
        <v>44</v>
      </c>
      <c r="E130" s="19" t="s">
        <v>55</v>
      </c>
      <c r="F130" s="22" t="s">
        <v>310</v>
      </c>
      <c r="G130" s="9">
        <v>-7360</v>
      </c>
      <c r="H130" s="10">
        <v>-5788</v>
      </c>
      <c r="I130" s="10">
        <v>1572</v>
      </c>
      <c r="J130" s="26">
        <v>127.1596406357982</v>
      </c>
    </row>
    <row r="131" spans="1:10" ht="15.75" thickBot="1" x14ac:dyDescent="0.3">
      <c r="A131" s="6" t="s">
        <v>28</v>
      </c>
      <c r="B131" s="6" t="s">
        <v>280</v>
      </c>
      <c r="C131" s="6" t="s">
        <v>486</v>
      </c>
      <c r="D131" s="6" t="s">
        <v>44</v>
      </c>
      <c r="E131" s="19" t="s">
        <v>533</v>
      </c>
      <c r="F131" s="22" t="s">
        <v>311</v>
      </c>
      <c r="G131" s="9">
        <v>1522.9</v>
      </c>
      <c r="H131" s="12"/>
      <c r="I131" s="10">
        <v>-1522.9</v>
      </c>
      <c r="J131" s="13" t="s">
        <v>22</v>
      </c>
    </row>
    <row r="132" spans="1:10" ht="15.75" thickBot="1" x14ac:dyDescent="0.3">
      <c r="A132" s="6" t="s">
        <v>28</v>
      </c>
      <c r="B132" s="6" t="s">
        <v>280</v>
      </c>
      <c r="C132" s="6" t="s">
        <v>486</v>
      </c>
      <c r="D132" s="6" t="s">
        <v>44</v>
      </c>
      <c r="E132" s="19" t="s">
        <v>56</v>
      </c>
      <c r="F132" s="22" t="s">
        <v>312</v>
      </c>
      <c r="G132" s="9">
        <v>-10368</v>
      </c>
      <c r="H132" s="12"/>
      <c r="I132" s="10">
        <v>10368</v>
      </c>
      <c r="J132" s="13" t="s">
        <v>22</v>
      </c>
    </row>
    <row r="133" spans="1:10" ht="15.75" thickBot="1" x14ac:dyDescent="0.3">
      <c r="A133" s="6" t="s">
        <v>28</v>
      </c>
      <c r="B133" s="6" t="s">
        <v>280</v>
      </c>
      <c r="C133" s="6" t="s">
        <v>486</v>
      </c>
      <c r="D133" s="6" t="s">
        <v>44</v>
      </c>
      <c r="E133" s="19" t="s">
        <v>314</v>
      </c>
      <c r="F133" s="22" t="s">
        <v>313</v>
      </c>
      <c r="G133" s="9">
        <v>-24215</v>
      </c>
      <c r="H133" s="10">
        <v>-9988</v>
      </c>
      <c r="I133" s="10">
        <v>14227</v>
      </c>
      <c r="J133" s="26">
        <v>242.44092911493792</v>
      </c>
    </row>
    <row r="134" spans="1:10" ht="15.75" thickBot="1" x14ac:dyDescent="0.3">
      <c r="A134" s="6" t="s">
        <v>28</v>
      </c>
      <c r="B134" s="6" t="s">
        <v>280</v>
      </c>
      <c r="C134" s="6" t="s">
        <v>486</v>
      </c>
      <c r="D134" s="6" t="s">
        <v>44</v>
      </c>
      <c r="E134" s="19" t="s">
        <v>519</v>
      </c>
      <c r="F134" s="22" t="s">
        <v>520</v>
      </c>
      <c r="G134" s="9">
        <v>-20768</v>
      </c>
      <c r="H134" s="10">
        <v>-23180</v>
      </c>
      <c r="I134" s="10">
        <v>-2412</v>
      </c>
      <c r="J134" s="11">
        <v>89.594477998274371</v>
      </c>
    </row>
    <row r="135" spans="1:10" ht="15.75" thickBot="1" x14ac:dyDescent="0.3">
      <c r="A135" s="6" t="s">
        <v>28</v>
      </c>
      <c r="B135" s="6" t="s">
        <v>280</v>
      </c>
      <c r="C135" s="6" t="s">
        <v>486</v>
      </c>
      <c r="D135" s="6" t="s">
        <v>44</v>
      </c>
      <c r="E135" s="19" t="s">
        <v>624</v>
      </c>
      <c r="F135" s="22" t="s">
        <v>625</v>
      </c>
      <c r="G135" s="9">
        <v>150905.21</v>
      </c>
      <c r="H135" s="10">
        <v>147008</v>
      </c>
      <c r="I135" s="10">
        <v>-3897.21</v>
      </c>
      <c r="J135" s="26">
        <v>102.65101899216369</v>
      </c>
    </row>
    <row r="136" spans="1:10" ht="15.75" thickBot="1" x14ac:dyDescent="0.3">
      <c r="A136" s="6" t="s">
        <v>28</v>
      </c>
      <c r="B136" s="6" t="s">
        <v>280</v>
      </c>
      <c r="C136" s="6" t="s">
        <v>486</v>
      </c>
      <c r="D136" s="6" t="s">
        <v>44</v>
      </c>
      <c r="E136" s="19" t="s">
        <v>626</v>
      </c>
      <c r="F136" s="22" t="s">
        <v>627</v>
      </c>
      <c r="G136" s="9">
        <v>-197731.37</v>
      </c>
      <c r="H136" s="10">
        <v>-235539</v>
      </c>
      <c r="I136" s="10">
        <v>-37807.629999999997</v>
      </c>
      <c r="J136" s="11">
        <v>83.948462887250088</v>
      </c>
    </row>
    <row r="137" spans="1:10" ht="15.75" thickBot="1" x14ac:dyDescent="0.3">
      <c r="A137" s="6" t="s">
        <v>64</v>
      </c>
      <c r="B137" s="6" t="s">
        <v>315</v>
      </c>
      <c r="C137" s="6" t="s">
        <v>486</v>
      </c>
      <c r="D137" s="6" t="s">
        <v>44</v>
      </c>
      <c r="E137" s="31" t="s">
        <v>317</v>
      </c>
      <c r="F137" s="32"/>
      <c r="G137" s="9">
        <v>-9464.26</v>
      </c>
      <c r="H137" s="10">
        <v>-9485</v>
      </c>
      <c r="I137" s="10">
        <v>-20.74</v>
      </c>
      <c r="J137" s="11">
        <v>99.781338956246699</v>
      </c>
    </row>
    <row r="138" spans="1:10" ht="15.75" thickBot="1" x14ac:dyDescent="0.3">
      <c r="A138" s="6" t="s">
        <v>64</v>
      </c>
      <c r="B138" s="6" t="s">
        <v>315</v>
      </c>
      <c r="C138" s="6" t="s">
        <v>486</v>
      </c>
      <c r="D138" s="6" t="s">
        <v>44</v>
      </c>
      <c r="E138" s="16" t="s">
        <v>531</v>
      </c>
      <c r="F138" s="23" t="s">
        <v>318</v>
      </c>
      <c r="G138" s="9">
        <v>-9625.57</v>
      </c>
      <c r="H138" s="10">
        <v>-9485</v>
      </c>
      <c r="I138" s="10">
        <v>140.57</v>
      </c>
      <c r="J138" s="26">
        <v>101.48202424881391</v>
      </c>
    </row>
    <row r="139" spans="1:10" ht="15.75" thickBot="1" x14ac:dyDescent="0.3">
      <c r="A139" s="6" t="s">
        <v>64</v>
      </c>
      <c r="B139" s="6" t="s">
        <v>315</v>
      </c>
      <c r="C139" s="6" t="s">
        <v>486</v>
      </c>
      <c r="D139" s="6" t="s">
        <v>44</v>
      </c>
      <c r="E139" s="16" t="s">
        <v>317</v>
      </c>
      <c r="F139" s="23" t="s">
        <v>319</v>
      </c>
      <c r="G139" s="9">
        <v>161.31</v>
      </c>
      <c r="H139" s="12"/>
      <c r="I139" s="10">
        <v>-161.31</v>
      </c>
      <c r="J139" s="13" t="s">
        <v>22</v>
      </c>
    </row>
    <row r="140" spans="1:10" ht="15.75" thickBot="1" x14ac:dyDescent="0.3">
      <c r="A140" s="6" t="s">
        <v>65</v>
      </c>
      <c r="B140" s="6" t="s">
        <v>320</v>
      </c>
      <c r="C140" s="6" t="s">
        <v>486</v>
      </c>
      <c r="D140" s="6" t="s">
        <v>44</v>
      </c>
      <c r="E140" s="15" t="s">
        <v>322</v>
      </c>
      <c r="F140" s="15" t="s">
        <v>324</v>
      </c>
      <c r="G140" s="9">
        <v>725</v>
      </c>
      <c r="H140" s="10">
        <v>413</v>
      </c>
      <c r="I140" s="10">
        <v>-312</v>
      </c>
      <c r="J140" s="26">
        <v>175.544794188862</v>
      </c>
    </row>
    <row r="141" spans="1:10" ht="15.75" thickBot="1" x14ac:dyDescent="0.3">
      <c r="A141" s="6" t="s">
        <v>29</v>
      </c>
      <c r="B141" s="6" t="s">
        <v>325</v>
      </c>
      <c r="C141" s="6" t="s">
        <v>486</v>
      </c>
      <c r="D141" s="6" t="s">
        <v>44</v>
      </c>
      <c r="E141" s="15" t="s">
        <v>29</v>
      </c>
      <c r="F141" s="15" t="s">
        <v>329</v>
      </c>
      <c r="G141" s="9">
        <v>2274.2399999999998</v>
      </c>
      <c r="H141" s="10">
        <v>1757</v>
      </c>
      <c r="I141" s="10">
        <v>-517.24</v>
      </c>
      <c r="J141" s="26">
        <v>129.43881616391576</v>
      </c>
    </row>
    <row r="142" spans="1:10" ht="15.75" thickBot="1" x14ac:dyDescent="0.3">
      <c r="A142" s="6" t="s">
        <v>30</v>
      </c>
      <c r="B142" s="6" t="s">
        <v>330</v>
      </c>
      <c r="C142" s="6" t="s">
        <v>486</v>
      </c>
      <c r="D142" s="6" t="s">
        <v>44</v>
      </c>
      <c r="E142" s="31" t="s">
        <v>487</v>
      </c>
      <c r="F142" s="32"/>
      <c r="G142" s="9">
        <v>-966404.7</v>
      </c>
      <c r="H142" s="10">
        <v>-955327</v>
      </c>
      <c r="I142" s="10">
        <v>11077.7</v>
      </c>
      <c r="J142" s="26">
        <v>101.15957153937866</v>
      </c>
    </row>
    <row r="143" spans="1:10" ht="15.75" thickBot="1" x14ac:dyDescent="0.3">
      <c r="A143" s="6" t="s">
        <v>30</v>
      </c>
      <c r="B143" s="6" t="s">
        <v>330</v>
      </c>
      <c r="C143" s="6" t="s">
        <v>486</v>
      </c>
      <c r="D143" s="6" t="s">
        <v>44</v>
      </c>
      <c r="E143" s="29" t="s">
        <v>332</v>
      </c>
      <c r="F143" s="30"/>
      <c r="G143" s="9">
        <v>674774.61</v>
      </c>
      <c r="H143" s="10">
        <v>753342</v>
      </c>
      <c r="I143" s="10">
        <v>78567.39</v>
      </c>
      <c r="J143" s="11">
        <v>89.570820424189804</v>
      </c>
    </row>
    <row r="144" spans="1:10" ht="15.75" thickBot="1" x14ac:dyDescent="0.3">
      <c r="A144" s="6" t="s">
        <v>30</v>
      </c>
      <c r="B144" s="6" t="s">
        <v>330</v>
      </c>
      <c r="C144" s="6" t="s">
        <v>486</v>
      </c>
      <c r="D144" s="6" t="s">
        <v>44</v>
      </c>
      <c r="E144" s="19" t="s">
        <v>561</v>
      </c>
      <c r="F144" s="22" t="s">
        <v>337</v>
      </c>
      <c r="G144" s="9">
        <v>19901</v>
      </c>
      <c r="H144" s="10">
        <v>22695</v>
      </c>
      <c r="I144" s="10">
        <v>2794</v>
      </c>
      <c r="J144" s="11">
        <v>87.688918263934781</v>
      </c>
    </row>
    <row r="145" spans="1:10" ht="15.75" thickBot="1" x14ac:dyDescent="0.3">
      <c r="A145" s="6" t="s">
        <v>30</v>
      </c>
      <c r="B145" s="6" t="s">
        <v>330</v>
      </c>
      <c r="C145" s="6" t="s">
        <v>486</v>
      </c>
      <c r="D145" s="6" t="s">
        <v>44</v>
      </c>
      <c r="E145" s="19" t="s">
        <v>562</v>
      </c>
      <c r="F145" s="22" t="s">
        <v>338</v>
      </c>
      <c r="G145" s="9">
        <v>0</v>
      </c>
      <c r="H145" s="10">
        <v>5024</v>
      </c>
      <c r="I145" s="10">
        <v>5024</v>
      </c>
      <c r="J145" s="11">
        <v>0</v>
      </c>
    </row>
    <row r="146" spans="1:10" ht="15.75" thickBot="1" x14ac:dyDescent="0.3">
      <c r="A146" s="6" t="s">
        <v>30</v>
      </c>
      <c r="B146" s="6" t="s">
        <v>330</v>
      </c>
      <c r="C146" s="6" t="s">
        <v>486</v>
      </c>
      <c r="D146" s="6" t="s">
        <v>44</v>
      </c>
      <c r="E146" s="19" t="s">
        <v>341</v>
      </c>
      <c r="F146" s="22" t="s">
        <v>340</v>
      </c>
      <c r="G146" s="9">
        <v>566050.12</v>
      </c>
      <c r="H146" s="10">
        <v>652337</v>
      </c>
      <c r="I146" s="10">
        <v>86286.88</v>
      </c>
      <c r="J146" s="11">
        <v>86.772652785293488</v>
      </c>
    </row>
    <row r="147" spans="1:10" ht="15.75" thickBot="1" x14ac:dyDescent="0.3">
      <c r="A147" s="6" t="s">
        <v>30</v>
      </c>
      <c r="B147" s="6" t="s">
        <v>330</v>
      </c>
      <c r="C147" s="6" t="s">
        <v>486</v>
      </c>
      <c r="D147" s="6" t="s">
        <v>44</v>
      </c>
      <c r="E147" s="20" t="s">
        <v>666</v>
      </c>
      <c r="F147" s="22" t="s">
        <v>342</v>
      </c>
      <c r="G147" s="9">
        <v>207055.41</v>
      </c>
      <c r="H147" s="10">
        <v>155392</v>
      </c>
      <c r="I147" s="10">
        <v>-51663.41</v>
      </c>
      <c r="J147" s="26">
        <v>133.24714914538714</v>
      </c>
    </row>
    <row r="148" spans="1:10" ht="15.75" thickBot="1" x14ac:dyDescent="0.3">
      <c r="A148" s="6" t="s">
        <v>30</v>
      </c>
      <c r="B148" s="6" t="s">
        <v>330</v>
      </c>
      <c r="C148" s="6" t="s">
        <v>486</v>
      </c>
      <c r="D148" s="6" t="s">
        <v>44</v>
      </c>
      <c r="E148" s="20" t="s">
        <v>345</v>
      </c>
      <c r="F148" s="22" t="s">
        <v>344</v>
      </c>
      <c r="G148" s="9">
        <v>14412.5</v>
      </c>
      <c r="H148" s="12"/>
      <c r="I148" s="10">
        <v>-14412.5</v>
      </c>
      <c r="J148" s="13" t="s">
        <v>22</v>
      </c>
    </row>
    <row r="149" spans="1:10" ht="15.75" thickBot="1" x14ac:dyDescent="0.3">
      <c r="A149" s="6" t="s">
        <v>30</v>
      </c>
      <c r="B149" s="6" t="s">
        <v>330</v>
      </c>
      <c r="C149" s="6" t="s">
        <v>486</v>
      </c>
      <c r="D149" s="6" t="s">
        <v>44</v>
      </c>
      <c r="E149" s="20" t="s">
        <v>347</v>
      </c>
      <c r="F149" s="22" t="s">
        <v>346</v>
      </c>
      <c r="G149" s="9">
        <v>142826.64000000001</v>
      </c>
      <c r="H149" s="10">
        <v>159096</v>
      </c>
      <c r="I149" s="10">
        <v>16269.36</v>
      </c>
      <c r="J149" s="11">
        <v>89.773872378941022</v>
      </c>
    </row>
    <row r="150" spans="1:10" ht="15.75" thickBot="1" x14ac:dyDescent="0.3">
      <c r="A150" s="6" t="s">
        <v>30</v>
      </c>
      <c r="B150" s="6" t="s">
        <v>330</v>
      </c>
      <c r="C150" s="6" t="s">
        <v>486</v>
      </c>
      <c r="D150" s="6" t="s">
        <v>44</v>
      </c>
      <c r="E150" s="20" t="s">
        <v>349</v>
      </c>
      <c r="F150" s="22" t="s">
        <v>348</v>
      </c>
      <c r="G150" s="9">
        <v>98710.49</v>
      </c>
      <c r="H150" s="10">
        <v>31208</v>
      </c>
      <c r="I150" s="10">
        <v>-67502.490000000005</v>
      </c>
      <c r="J150" s="26">
        <v>316.29867341707256</v>
      </c>
    </row>
    <row r="151" spans="1:10" ht="15.75" thickBot="1" x14ac:dyDescent="0.3">
      <c r="A151" s="6" t="s">
        <v>30</v>
      </c>
      <c r="B151" s="6" t="s">
        <v>330</v>
      </c>
      <c r="C151" s="6" t="s">
        <v>486</v>
      </c>
      <c r="D151" s="6" t="s">
        <v>44</v>
      </c>
      <c r="E151" s="20" t="s">
        <v>353</v>
      </c>
      <c r="F151" s="22" t="s">
        <v>352</v>
      </c>
      <c r="G151" s="9">
        <v>38354.089999999997</v>
      </c>
      <c r="H151" s="10">
        <v>70874</v>
      </c>
      <c r="I151" s="10">
        <v>32519.91</v>
      </c>
      <c r="J151" s="11">
        <v>54.115881705561982</v>
      </c>
    </row>
    <row r="152" spans="1:10" ht="15.75" thickBot="1" x14ac:dyDescent="0.3">
      <c r="A152" s="6" t="s">
        <v>30</v>
      </c>
      <c r="B152" s="6" t="s">
        <v>330</v>
      </c>
      <c r="C152" s="6" t="s">
        <v>486</v>
      </c>
      <c r="D152" s="6" t="s">
        <v>44</v>
      </c>
      <c r="E152" s="20" t="s">
        <v>355</v>
      </c>
      <c r="F152" s="22" t="s">
        <v>354</v>
      </c>
      <c r="G152" s="12"/>
      <c r="H152" s="10">
        <v>95240</v>
      </c>
      <c r="I152" s="10">
        <v>95240</v>
      </c>
      <c r="J152" s="12"/>
    </row>
    <row r="153" spans="1:10" ht="15.75" thickBot="1" x14ac:dyDescent="0.3">
      <c r="A153" s="6" t="s">
        <v>30</v>
      </c>
      <c r="B153" s="6" t="s">
        <v>330</v>
      </c>
      <c r="C153" s="6" t="s">
        <v>486</v>
      </c>
      <c r="D153" s="6" t="s">
        <v>44</v>
      </c>
      <c r="E153" s="20" t="s">
        <v>642</v>
      </c>
      <c r="F153" s="22" t="s">
        <v>643</v>
      </c>
      <c r="G153" s="9">
        <v>64690.99</v>
      </c>
      <c r="H153" s="10">
        <v>140527</v>
      </c>
      <c r="I153" s="10">
        <v>75836.009999999995</v>
      </c>
      <c r="J153" s="11">
        <v>46.034562753065245</v>
      </c>
    </row>
    <row r="154" spans="1:10" ht="15.75" thickBot="1" x14ac:dyDescent="0.3">
      <c r="A154" s="6" t="s">
        <v>30</v>
      </c>
      <c r="B154" s="6" t="s">
        <v>330</v>
      </c>
      <c r="C154" s="6" t="s">
        <v>486</v>
      </c>
      <c r="D154" s="6" t="s">
        <v>44</v>
      </c>
      <c r="E154" s="19" t="s">
        <v>563</v>
      </c>
      <c r="F154" s="22" t="s">
        <v>564</v>
      </c>
      <c r="G154" s="9">
        <v>27569.72</v>
      </c>
      <c r="H154" s="10">
        <v>28154</v>
      </c>
      <c r="I154" s="10">
        <v>584.28</v>
      </c>
      <c r="J154" s="25">
        <v>97.92469986502806</v>
      </c>
    </row>
    <row r="155" spans="1:10" ht="15.75" thickBot="1" x14ac:dyDescent="0.3">
      <c r="A155" s="6" t="s">
        <v>30</v>
      </c>
      <c r="B155" s="6" t="s">
        <v>330</v>
      </c>
      <c r="C155" s="6" t="s">
        <v>486</v>
      </c>
      <c r="D155" s="6" t="s">
        <v>44</v>
      </c>
      <c r="E155" s="19" t="s">
        <v>644</v>
      </c>
      <c r="F155" s="22" t="s">
        <v>566</v>
      </c>
      <c r="G155" s="9">
        <v>61253.77</v>
      </c>
      <c r="H155" s="10">
        <v>45132</v>
      </c>
      <c r="I155" s="10">
        <v>-16121.77</v>
      </c>
      <c r="J155" s="26">
        <v>135.72137286182752</v>
      </c>
    </row>
    <row r="156" spans="1:10" ht="15.75" thickBot="1" x14ac:dyDescent="0.3">
      <c r="A156" s="6" t="s">
        <v>30</v>
      </c>
      <c r="B156" s="6" t="s">
        <v>330</v>
      </c>
      <c r="C156" s="6" t="s">
        <v>486</v>
      </c>
      <c r="D156" s="6" t="s">
        <v>44</v>
      </c>
      <c r="E156" s="29" t="s">
        <v>23</v>
      </c>
      <c r="F156" s="30"/>
      <c r="G156" s="9">
        <v>-1641179.31</v>
      </c>
      <c r="H156" s="10">
        <v>-1708669</v>
      </c>
      <c r="I156" s="10">
        <v>-67489.69</v>
      </c>
      <c r="J156" s="25">
        <v>96.050160095372476</v>
      </c>
    </row>
    <row r="157" spans="1:10" ht="15.75" thickBot="1" x14ac:dyDescent="0.3">
      <c r="A157" s="6" t="s">
        <v>30</v>
      </c>
      <c r="B157" s="6" t="s">
        <v>330</v>
      </c>
      <c r="C157" s="6" t="s">
        <v>486</v>
      </c>
      <c r="D157" s="6" t="s">
        <v>44</v>
      </c>
      <c r="E157" s="19" t="s">
        <v>531</v>
      </c>
      <c r="F157" s="22" t="s">
        <v>357</v>
      </c>
      <c r="G157" s="9">
        <v>-114642.82</v>
      </c>
      <c r="H157" s="10">
        <v>-125908</v>
      </c>
      <c r="I157" s="10">
        <v>-11265.18</v>
      </c>
      <c r="J157" s="25">
        <v>91.052848111319378</v>
      </c>
    </row>
    <row r="158" spans="1:10" ht="15.75" thickBot="1" x14ac:dyDescent="0.3">
      <c r="A158" s="6" t="s">
        <v>30</v>
      </c>
      <c r="B158" s="6" t="s">
        <v>330</v>
      </c>
      <c r="C158" s="6" t="s">
        <v>486</v>
      </c>
      <c r="D158" s="6" t="s">
        <v>44</v>
      </c>
      <c r="E158" s="19" t="s">
        <v>49</v>
      </c>
      <c r="F158" s="22" t="s">
        <v>359</v>
      </c>
      <c r="G158" s="9">
        <v>-1061392.24</v>
      </c>
      <c r="H158" s="10">
        <v>-1147370</v>
      </c>
      <c r="I158" s="10">
        <v>-186576.65</v>
      </c>
      <c r="J158" s="11">
        <v>83.738754717310016</v>
      </c>
    </row>
    <row r="159" spans="1:10" ht="15.75" thickBot="1" x14ac:dyDescent="0.3">
      <c r="A159" s="6" t="s">
        <v>30</v>
      </c>
      <c r="B159" s="6" t="s">
        <v>330</v>
      </c>
      <c r="C159" s="6" t="s">
        <v>486</v>
      </c>
      <c r="D159" s="6" t="s">
        <v>44</v>
      </c>
      <c r="E159" s="19" t="s">
        <v>53</v>
      </c>
      <c r="F159" s="22" t="s">
        <v>360</v>
      </c>
      <c r="G159" s="9">
        <v>-89296.04</v>
      </c>
      <c r="H159" s="10">
        <v>-59382</v>
      </c>
      <c r="I159" s="10">
        <v>29914.04</v>
      </c>
      <c r="J159" s="26">
        <v>150.37560203428649</v>
      </c>
    </row>
    <row r="160" spans="1:10" ht="15.75" thickBot="1" x14ac:dyDescent="0.3">
      <c r="A160" s="6" t="s">
        <v>30</v>
      </c>
      <c r="B160" s="6" t="s">
        <v>330</v>
      </c>
      <c r="C160" s="6" t="s">
        <v>486</v>
      </c>
      <c r="D160" s="6" t="s">
        <v>44</v>
      </c>
      <c r="E160" s="19" t="s">
        <v>48</v>
      </c>
      <c r="F160" s="22" t="s">
        <v>361</v>
      </c>
      <c r="G160" s="9">
        <v>-262322.07</v>
      </c>
      <c r="H160" s="10">
        <v>-228154</v>
      </c>
      <c r="I160" s="10">
        <v>34168.07</v>
      </c>
      <c r="J160" s="26">
        <v>114.97588032644617</v>
      </c>
    </row>
    <row r="161" spans="1:10" ht="15.75" thickBot="1" x14ac:dyDescent="0.3">
      <c r="A161" s="6" t="s">
        <v>30</v>
      </c>
      <c r="B161" s="6" t="s">
        <v>330</v>
      </c>
      <c r="C161" s="6" t="s">
        <v>486</v>
      </c>
      <c r="D161" s="6" t="s">
        <v>44</v>
      </c>
      <c r="E161" s="19" t="s">
        <v>55</v>
      </c>
      <c r="F161" s="22" t="s">
        <v>363</v>
      </c>
      <c r="G161" s="9">
        <v>-4720</v>
      </c>
      <c r="H161" s="10">
        <v>-11284</v>
      </c>
      <c r="I161" s="10">
        <v>-6564</v>
      </c>
      <c r="J161" s="11">
        <v>41.829138603332154</v>
      </c>
    </row>
    <row r="162" spans="1:10" ht="15.75" thickBot="1" x14ac:dyDescent="0.3">
      <c r="A162" s="6" t="s">
        <v>30</v>
      </c>
      <c r="B162" s="6" t="s">
        <v>330</v>
      </c>
      <c r="C162" s="6" t="s">
        <v>486</v>
      </c>
      <c r="D162" s="6" t="s">
        <v>44</v>
      </c>
      <c r="E162" s="19" t="s">
        <v>533</v>
      </c>
      <c r="F162" s="22" t="s">
        <v>364</v>
      </c>
      <c r="G162" s="9">
        <v>-9060</v>
      </c>
      <c r="H162" s="10">
        <v>0</v>
      </c>
      <c r="I162" s="10">
        <v>9060</v>
      </c>
      <c r="J162" s="13" t="s">
        <v>22</v>
      </c>
    </row>
    <row r="163" spans="1:10" ht="15.75" thickBot="1" x14ac:dyDescent="0.3">
      <c r="A163" s="6" t="s">
        <v>30</v>
      </c>
      <c r="B163" s="6" t="s">
        <v>330</v>
      </c>
      <c r="C163" s="6" t="s">
        <v>486</v>
      </c>
      <c r="D163" s="6" t="s">
        <v>44</v>
      </c>
      <c r="E163" s="19" t="s">
        <v>56</v>
      </c>
      <c r="F163" s="22" t="s">
        <v>365</v>
      </c>
      <c r="G163" s="9">
        <v>-52800</v>
      </c>
      <c r="H163" s="12"/>
      <c r="I163" s="10">
        <v>52800</v>
      </c>
      <c r="J163" s="13" t="s">
        <v>22</v>
      </c>
    </row>
    <row r="164" spans="1:10" ht="15.75" thickBot="1" x14ac:dyDescent="0.3">
      <c r="A164" s="6" t="s">
        <v>30</v>
      </c>
      <c r="B164" s="6" t="s">
        <v>330</v>
      </c>
      <c r="C164" s="6" t="s">
        <v>486</v>
      </c>
      <c r="D164" s="6" t="s">
        <v>44</v>
      </c>
      <c r="E164" s="19" t="s">
        <v>52</v>
      </c>
      <c r="F164" s="22" t="s">
        <v>366</v>
      </c>
      <c r="G164" s="9">
        <v>410677.1</v>
      </c>
      <c r="H164" s="10">
        <v>508679</v>
      </c>
      <c r="I164" s="10">
        <v>98001.9</v>
      </c>
      <c r="J164" s="11">
        <v>80.734038558698117</v>
      </c>
    </row>
    <row r="165" spans="1:10" ht="15.75" thickBot="1" x14ac:dyDescent="0.3">
      <c r="A165" s="6" t="s">
        <v>30</v>
      </c>
      <c r="B165" s="6" t="s">
        <v>330</v>
      </c>
      <c r="C165" s="6" t="s">
        <v>486</v>
      </c>
      <c r="D165" s="6" t="s">
        <v>44</v>
      </c>
      <c r="E165" s="19" t="s">
        <v>54</v>
      </c>
      <c r="F165" s="22" t="s">
        <v>367</v>
      </c>
      <c r="G165" s="9">
        <v>-486086.13</v>
      </c>
      <c r="H165" s="10">
        <v>-572110</v>
      </c>
      <c r="I165" s="10">
        <v>-86023.87</v>
      </c>
      <c r="J165" s="11">
        <v>84.96375347398228</v>
      </c>
    </row>
    <row r="166" spans="1:10" ht="15.75" thickBot="1" x14ac:dyDescent="0.3">
      <c r="A166" s="6" t="s">
        <v>30</v>
      </c>
      <c r="B166" s="6" t="s">
        <v>330</v>
      </c>
      <c r="C166" s="6" t="s">
        <v>486</v>
      </c>
      <c r="D166" s="6" t="s">
        <v>44</v>
      </c>
      <c r="E166" s="19" t="s">
        <v>508</v>
      </c>
      <c r="F166" s="22" t="s">
        <v>514</v>
      </c>
      <c r="G166" s="9">
        <v>-72136</v>
      </c>
      <c r="H166" s="10">
        <v>-73140</v>
      </c>
      <c r="I166" s="10">
        <v>-1004</v>
      </c>
      <c r="J166" s="25">
        <v>98.627290128520642</v>
      </c>
    </row>
    <row r="167" spans="1:10" ht="15.75" thickBot="1" x14ac:dyDescent="0.3">
      <c r="A167" s="6" t="s">
        <v>645</v>
      </c>
      <c r="B167" s="6" t="s">
        <v>368</v>
      </c>
      <c r="C167" s="6" t="s">
        <v>486</v>
      </c>
      <c r="D167" s="6" t="s">
        <v>44</v>
      </c>
      <c r="E167" s="31" t="s">
        <v>42</v>
      </c>
      <c r="F167" s="32"/>
      <c r="G167" s="9">
        <v>905989.93</v>
      </c>
      <c r="H167" s="10">
        <v>475490</v>
      </c>
      <c r="I167" s="10">
        <v>-430499.93</v>
      </c>
      <c r="J167" s="26">
        <v>190.538166943574</v>
      </c>
    </row>
    <row r="168" spans="1:10" ht="15.75" thickBot="1" x14ac:dyDescent="0.3">
      <c r="A168" s="6" t="s">
        <v>645</v>
      </c>
      <c r="B168" s="6" t="s">
        <v>368</v>
      </c>
      <c r="C168" s="6" t="s">
        <v>486</v>
      </c>
      <c r="D168" s="6" t="s">
        <v>44</v>
      </c>
      <c r="E168" s="16" t="s">
        <v>374</v>
      </c>
      <c r="F168" s="23" t="s">
        <v>373</v>
      </c>
      <c r="G168" s="9">
        <v>190478</v>
      </c>
      <c r="H168" s="10">
        <v>287456</v>
      </c>
      <c r="I168" s="10">
        <v>96978</v>
      </c>
      <c r="J168" s="11">
        <v>66.263358566180557</v>
      </c>
    </row>
    <row r="169" spans="1:10" ht="15.75" thickBot="1" x14ac:dyDescent="0.3">
      <c r="A169" s="6" t="s">
        <v>645</v>
      </c>
      <c r="B169" s="6" t="s">
        <v>368</v>
      </c>
      <c r="C169" s="6" t="s">
        <v>486</v>
      </c>
      <c r="D169" s="6" t="s">
        <v>44</v>
      </c>
      <c r="E169" s="16" t="s">
        <v>376</v>
      </c>
      <c r="F169" s="23" t="s">
        <v>375</v>
      </c>
      <c r="G169" s="9">
        <v>156042</v>
      </c>
      <c r="H169" s="10">
        <v>168717</v>
      </c>
      <c r="I169" s="10">
        <v>12675</v>
      </c>
      <c r="J169" s="25">
        <v>92.487419762086802</v>
      </c>
    </row>
    <row r="170" spans="1:10" ht="15.75" thickBot="1" x14ac:dyDescent="0.3">
      <c r="A170" s="6" t="s">
        <v>645</v>
      </c>
      <c r="B170" s="6" t="s">
        <v>368</v>
      </c>
      <c r="C170" s="6" t="s">
        <v>486</v>
      </c>
      <c r="D170" s="6" t="s">
        <v>44</v>
      </c>
      <c r="E170" s="16" t="s">
        <v>567</v>
      </c>
      <c r="F170" s="23" t="s">
        <v>377</v>
      </c>
      <c r="G170" s="9">
        <v>431621.2</v>
      </c>
      <c r="H170" s="10">
        <v>283620</v>
      </c>
      <c r="I170" s="10">
        <v>-148001.20000000001</v>
      </c>
      <c r="J170" s="26">
        <v>152.1829208095339</v>
      </c>
    </row>
    <row r="171" spans="1:10" ht="15.75" thickBot="1" x14ac:dyDescent="0.3">
      <c r="A171" s="6" t="s">
        <v>645</v>
      </c>
      <c r="B171" s="6" t="s">
        <v>368</v>
      </c>
      <c r="C171" s="6" t="s">
        <v>486</v>
      </c>
      <c r="D171" s="6" t="s">
        <v>44</v>
      </c>
      <c r="E171" s="19" t="s">
        <v>567</v>
      </c>
      <c r="F171" s="22" t="s">
        <v>377</v>
      </c>
      <c r="G171" s="9">
        <v>262476.48</v>
      </c>
      <c r="H171" s="10">
        <v>223980</v>
      </c>
      <c r="I171" s="10">
        <v>-38496.480000000003</v>
      </c>
      <c r="J171" s="26">
        <v>117.18746316635414</v>
      </c>
    </row>
    <row r="172" spans="1:10" ht="15.75" thickBot="1" x14ac:dyDescent="0.3">
      <c r="A172" s="6" t="s">
        <v>645</v>
      </c>
      <c r="B172" s="6" t="s">
        <v>368</v>
      </c>
      <c r="C172" s="6" t="s">
        <v>486</v>
      </c>
      <c r="D172" s="6" t="s">
        <v>44</v>
      </c>
      <c r="E172" s="19" t="s">
        <v>522</v>
      </c>
      <c r="F172" s="22" t="s">
        <v>380</v>
      </c>
      <c r="G172" s="9">
        <v>169144.72</v>
      </c>
      <c r="H172" s="10">
        <v>59640</v>
      </c>
      <c r="I172" s="10">
        <v>-109504.72</v>
      </c>
      <c r="J172" s="26">
        <v>283.60952380952381</v>
      </c>
    </row>
    <row r="173" spans="1:10" ht="15.75" thickBot="1" x14ac:dyDescent="0.3">
      <c r="A173" s="6" t="s">
        <v>645</v>
      </c>
      <c r="B173" s="6" t="s">
        <v>368</v>
      </c>
      <c r="C173" s="6" t="s">
        <v>486</v>
      </c>
      <c r="D173" s="6" t="s">
        <v>44</v>
      </c>
      <c r="E173" s="16" t="s">
        <v>489</v>
      </c>
      <c r="F173" s="23" t="s">
        <v>490</v>
      </c>
      <c r="G173" s="9">
        <v>17633.78</v>
      </c>
      <c r="H173" s="10">
        <v>19928</v>
      </c>
      <c r="I173" s="10">
        <v>2294.2199999999998</v>
      </c>
      <c r="J173" s="11">
        <v>88.487454837414688</v>
      </c>
    </row>
    <row r="174" spans="1:10" ht="15.75" thickBot="1" x14ac:dyDescent="0.3">
      <c r="A174" s="6" t="s">
        <v>645</v>
      </c>
      <c r="B174" s="6" t="s">
        <v>368</v>
      </c>
      <c r="C174" s="6" t="s">
        <v>486</v>
      </c>
      <c r="D174" s="6" t="s">
        <v>44</v>
      </c>
      <c r="E174" s="16" t="s">
        <v>569</v>
      </c>
      <c r="F174" s="23" t="s">
        <v>503</v>
      </c>
      <c r="G174" s="9">
        <v>131653.51</v>
      </c>
      <c r="H174" s="10">
        <v>100264</v>
      </c>
      <c r="I174" s="10">
        <v>-31389.51</v>
      </c>
      <c r="J174" s="26">
        <v>131.30685988989069</v>
      </c>
    </row>
    <row r="175" spans="1:10" ht="15.75" thickBot="1" x14ac:dyDescent="0.3">
      <c r="A175" s="6" t="s">
        <v>645</v>
      </c>
      <c r="B175" s="6" t="s">
        <v>368</v>
      </c>
      <c r="C175" s="6" t="s">
        <v>486</v>
      </c>
      <c r="D175" s="6" t="s">
        <v>44</v>
      </c>
      <c r="E175" s="16" t="s">
        <v>504</v>
      </c>
      <c r="F175" s="23" t="s">
        <v>505</v>
      </c>
      <c r="G175" s="12"/>
      <c r="H175" s="10">
        <v>100288</v>
      </c>
      <c r="I175" s="10">
        <v>100288</v>
      </c>
      <c r="J175" s="12"/>
    </row>
    <row r="176" spans="1:10" ht="15.75" thickBot="1" x14ac:dyDescent="0.3">
      <c r="A176" s="6" t="s">
        <v>645</v>
      </c>
      <c r="B176" s="6" t="s">
        <v>368</v>
      </c>
      <c r="C176" s="6" t="s">
        <v>486</v>
      </c>
      <c r="D176" s="6" t="s">
        <v>44</v>
      </c>
      <c r="E176" s="16" t="s">
        <v>646</v>
      </c>
      <c r="F176" s="23" t="s">
        <v>571</v>
      </c>
      <c r="G176" s="9">
        <v>708640.39</v>
      </c>
      <c r="H176" s="10">
        <v>541892</v>
      </c>
      <c r="I176" s="10">
        <v>-166748.39000000001</v>
      </c>
      <c r="J176" s="26">
        <v>130.77151720268984</v>
      </c>
    </row>
    <row r="177" spans="1:10" ht="15.75" thickBot="1" x14ac:dyDescent="0.3">
      <c r="A177" s="6" t="s">
        <v>645</v>
      </c>
      <c r="B177" s="6" t="s">
        <v>368</v>
      </c>
      <c r="C177" s="6" t="s">
        <v>486</v>
      </c>
      <c r="D177" s="6" t="s">
        <v>44</v>
      </c>
      <c r="E177" s="16" t="s">
        <v>572</v>
      </c>
      <c r="F177" s="23" t="s">
        <v>573</v>
      </c>
      <c r="G177" s="9">
        <v>59295</v>
      </c>
      <c r="H177" s="10">
        <v>811016</v>
      </c>
      <c r="I177" s="10">
        <v>751721</v>
      </c>
      <c r="J177" s="11">
        <v>7.3111997790425836</v>
      </c>
    </row>
    <row r="178" spans="1:10" ht="15.75" thickBot="1" x14ac:dyDescent="0.3">
      <c r="A178" s="6" t="s">
        <v>645</v>
      </c>
      <c r="B178" s="6" t="s">
        <v>368</v>
      </c>
      <c r="C178" s="6" t="s">
        <v>486</v>
      </c>
      <c r="D178" s="6" t="s">
        <v>44</v>
      </c>
      <c r="E178" s="16" t="s">
        <v>617</v>
      </c>
      <c r="F178" s="23" t="s">
        <v>615</v>
      </c>
      <c r="G178" s="9">
        <v>187107.86</v>
      </c>
      <c r="H178" s="10">
        <v>150436</v>
      </c>
      <c r="I178" s="10">
        <v>-36671.86</v>
      </c>
      <c r="J178" s="26">
        <v>124.37705070594805</v>
      </c>
    </row>
    <row r="179" spans="1:10" ht="15.75" thickBot="1" x14ac:dyDescent="0.3">
      <c r="A179" s="6" t="s">
        <v>645</v>
      </c>
      <c r="B179" s="6" t="s">
        <v>368</v>
      </c>
      <c r="C179" s="6" t="s">
        <v>486</v>
      </c>
      <c r="D179" s="6" t="s">
        <v>44</v>
      </c>
      <c r="E179" s="16" t="s">
        <v>612</v>
      </c>
      <c r="F179" s="23" t="s">
        <v>616</v>
      </c>
      <c r="G179" s="9">
        <v>31451.45</v>
      </c>
      <c r="H179" s="10">
        <v>51445</v>
      </c>
      <c r="I179" s="10">
        <v>19993.55</v>
      </c>
      <c r="J179" s="11">
        <v>61.136067645057828</v>
      </c>
    </row>
    <row r="180" spans="1:10" ht="15.75" thickBot="1" x14ac:dyDescent="0.3">
      <c r="A180" s="6" t="s">
        <v>645</v>
      </c>
      <c r="B180" s="6" t="s">
        <v>368</v>
      </c>
      <c r="C180" s="6" t="s">
        <v>486</v>
      </c>
      <c r="D180" s="6" t="s">
        <v>44</v>
      </c>
      <c r="E180" s="16" t="s">
        <v>618</v>
      </c>
      <c r="F180" s="23" t="s">
        <v>619</v>
      </c>
      <c r="G180" s="9">
        <v>-1012322.37</v>
      </c>
      <c r="H180" s="10">
        <v>-911052</v>
      </c>
      <c r="I180" s="10">
        <v>101270.37</v>
      </c>
      <c r="J180" s="26">
        <v>111.11576177869101</v>
      </c>
    </row>
    <row r="181" spans="1:10" ht="15.75" thickBot="1" x14ac:dyDescent="0.3">
      <c r="A181" s="6" t="s">
        <v>645</v>
      </c>
      <c r="B181" s="6" t="s">
        <v>368</v>
      </c>
      <c r="C181" s="6" t="s">
        <v>486</v>
      </c>
      <c r="D181" s="6" t="s">
        <v>44</v>
      </c>
      <c r="E181" s="16" t="s">
        <v>620</v>
      </c>
      <c r="F181" s="23" t="s">
        <v>621</v>
      </c>
      <c r="G181" s="9">
        <v>4389.1099999999997</v>
      </c>
      <c r="H181" s="10">
        <v>4976</v>
      </c>
      <c r="I181" s="10">
        <v>586.89</v>
      </c>
      <c r="J181" s="11">
        <v>88.205586816720256</v>
      </c>
    </row>
    <row r="182" spans="1:10" ht="15.75" thickBot="1" x14ac:dyDescent="0.3">
      <c r="A182" s="6" t="s">
        <v>645</v>
      </c>
      <c r="B182" s="6" t="s">
        <v>368</v>
      </c>
      <c r="C182" s="6" t="s">
        <v>486</v>
      </c>
      <c r="D182" s="6" t="s">
        <v>44</v>
      </c>
      <c r="E182" s="16" t="s">
        <v>647</v>
      </c>
      <c r="F182" s="23" t="s">
        <v>648</v>
      </c>
      <c r="G182" s="12"/>
      <c r="H182" s="10">
        <v>-1133496</v>
      </c>
      <c r="I182" s="10">
        <v>-1133496</v>
      </c>
      <c r="J182" s="12"/>
    </row>
    <row r="183" spans="1:10" ht="15.75" thickBot="1" x14ac:dyDescent="0.3">
      <c r="A183" s="6" t="s">
        <v>645</v>
      </c>
      <c r="B183" s="6" t="s">
        <v>368</v>
      </c>
      <c r="C183" s="6" t="s">
        <v>645</v>
      </c>
      <c r="D183" s="6" t="s">
        <v>368</v>
      </c>
      <c r="E183" s="15" t="s">
        <v>47</v>
      </c>
      <c r="F183" s="15" t="s">
        <v>44</v>
      </c>
      <c r="G183" s="9">
        <v>5156113.63</v>
      </c>
      <c r="H183" s="10">
        <v>5890865</v>
      </c>
      <c r="I183" s="10">
        <v>734751.37</v>
      </c>
      <c r="J183" s="11">
        <v>87.527275366181371</v>
      </c>
    </row>
    <row r="184" spans="1:10" ht="15.75" thickBot="1" x14ac:dyDescent="0.3">
      <c r="A184" s="6" t="s">
        <v>33</v>
      </c>
      <c r="B184" s="6" t="s">
        <v>402</v>
      </c>
      <c r="C184" s="6" t="s">
        <v>486</v>
      </c>
      <c r="D184" s="6" t="s">
        <v>44</v>
      </c>
      <c r="E184" s="31" t="s">
        <v>487</v>
      </c>
      <c r="F184" s="32"/>
      <c r="G184" s="9">
        <v>-1134269.3500000001</v>
      </c>
      <c r="H184" s="10">
        <v>-1130549</v>
      </c>
      <c r="I184" s="10">
        <v>3720.35</v>
      </c>
      <c r="J184" s="26">
        <v>100.3290746354205</v>
      </c>
    </row>
    <row r="185" spans="1:10" ht="15.75" thickBot="1" x14ac:dyDescent="0.3">
      <c r="A185" s="6" t="s">
        <v>33</v>
      </c>
      <c r="B185" s="6" t="s">
        <v>402</v>
      </c>
      <c r="C185" s="6" t="s">
        <v>486</v>
      </c>
      <c r="D185" s="6" t="s">
        <v>44</v>
      </c>
      <c r="E185" s="29" t="s">
        <v>23</v>
      </c>
      <c r="F185" s="30"/>
      <c r="G185" s="9">
        <v>-1623717.56</v>
      </c>
      <c r="H185" s="10">
        <v>-1715050</v>
      </c>
      <c r="I185" s="10">
        <v>-91332.44</v>
      </c>
      <c r="J185" s="25">
        <v>94.674648552520338</v>
      </c>
    </row>
    <row r="186" spans="1:10" ht="15.75" thickBot="1" x14ac:dyDescent="0.3">
      <c r="A186" s="6" t="s">
        <v>33</v>
      </c>
      <c r="B186" s="6" t="s">
        <v>402</v>
      </c>
      <c r="C186" s="6" t="s">
        <v>486</v>
      </c>
      <c r="D186" s="6" t="s">
        <v>44</v>
      </c>
      <c r="E186" s="19" t="s">
        <v>49</v>
      </c>
      <c r="F186" s="22" t="s">
        <v>404</v>
      </c>
      <c r="G186" s="9">
        <v>-1160541.23</v>
      </c>
      <c r="H186" s="10">
        <v>-1201357</v>
      </c>
      <c r="I186" s="10">
        <v>-240767.46</v>
      </c>
      <c r="J186" s="11">
        <v>79.958708360628862</v>
      </c>
    </row>
    <row r="187" spans="1:10" ht="15.75" thickBot="1" x14ac:dyDescent="0.3">
      <c r="A187" s="6" t="s">
        <v>33</v>
      </c>
      <c r="B187" s="6" t="s">
        <v>402</v>
      </c>
      <c r="C187" s="6" t="s">
        <v>486</v>
      </c>
      <c r="D187" s="6" t="s">
        <v>44</v>
      </c>
      <c r="E187" s="19" t="s">
        <v>58</v>
      </c>
      <c r="F187" s="22" t="s">
        <v>405</v>
      </c>
      <c r="G187" s="9">
        <v>-209275.79</v>
      </c>
      <c r="H187" s="10">
        <v>-132311</v>
      </c>
      <c r="I187" s="10">
        <v>76964.789999999994</v>
      </c>
      <c r="J187" s="26">
        <v>158.16960796910311</v>
      </c>
    </row>
    <row r="188" spans="1:10" ht="15.75" thickBot="1" x14ac:dyDescent="0.3">
      <c r="A188" s="6" t="s">
        <v>33</v>
      </c>
      <c r="B188" s="6" t="s">
        <v>402</v>
      </c>
      <c r="C188" s="6" t="s">
        <v>486</v>
      </c>
      <c r="D188" s="6" t="s">
        <v>44</v>
      </c>
      <c r="E188" s="19" t="s">
        <v>531</v>
      </c>
      <c r="F188" s="22" t="s">
        <v>406</v>
      </c>
      <c r="G188" s="9">
        <v>-146801.17000000001</v>
      </c>
      <c r="H188" s="10">
        <v>-147772</v>
      </c>
      <c r="I188" s="10">
        <v>-970.83</v>
      </c>
      <c r="J188" s="11">
        <v>99.343021682050733</v>
      </c>
    </row>
    <row r="189" spans="1:10" ht="15.75" thickBot="1" x14ac:dyDescent="0.3">
      <c r="A189" s="6" t="s">
        <v>33</v>
      </c>
      <c r="B189" s="6" t="s">
        <v>402</v>
      </c>
      <c r="C189" s="6" t="s">
        <v>486</v>
      </c>
      <c r="D189" s="6" t="s">
        <v>44</v>
      </c>
      <c r="E189" s="19" t="s">
        <v>532</v>
      </c>
      <c r="F189" s="22" t="s">
        <v>407</v>
      </c>
      <c r="G189" s="9">
        <v>-14088</v>
      </c>
      <c r="H189" s="12"/>
      <c r="I189" s="10">
        <v>14088</v>
      </c>
      <c r="J189" s="13" t="s">
        <v>22</v>
      </c>
    </row>
    <row r="190" spans="1:10" ht="15.75" thickBot="1" x14ac:dyDescent="0.3">
      <c r="A190" s="6" t="s">
        <v>33</v>
      </c>
      <c r="B190" s="6" t="s">
        <v>402</v>
      </c>
      <c r="C190" s="6" t="s">
        <v>486</v>
      </c>
      <c r="D190" s="6" t="s">
        <v>44</v>
      </c>
      <c r="E190" s="19" t="s">
        <v>53</v>
      </c>
      <c r="F190" s="22" t="s">
        <v>408</v>
      </c>
      <c r="G190" s="9">
        <v>-119083.82</v>
      </c>
      <c r="H190" s="10">
        <v>-91200</v>
      </c>
      <c r="I190" s="10">
        <v>27883.82</v>
      </c>
      <c r="J190" s="26">
        <v>130.57436403508771</v>
      </c>
    </row>
    <row r="191" spans="1:10" ht="15.75" thickBot="1" x14ac:dyDescent="0.3">
      <c r="A191" s="6" t="s">
        <v>33</v>
      </c>
      <c r="B191" s="6" t="s">
        <v>402</v>
      </c>
      <c r="C191" s="6" t="s">
        <v>486</v>
      </c>
      <c r="D191" s="6" t="s">
        <v>44</v>
      </c>
      <c r="E191" s="19" t="s">
        <v>55</v>
      </c>
      <c r="F191" s="22" t="s">
        <v>409</v>
      </c>
      <c r="G191" s="9">
        <v>-9880</v>
      </c>
      <c r="H191" s="10">
        <v>-10588</v>
      </c>
      <c r="I191" s="10">
        <v>-708</v>
      </c>
      <c r="J191" s="25">
        <v>93.313184737438604</v>
      </c>
    </row>
    <row r="192" spans="1:10" ht="15.75" thickBot="1" x14ac:dyDescent="0.3">
      <c r="A192" s="6" t="s">
        <v>33</v>
      </c>
      <c r="B192" s="6" t="s">
        <v>402</v>
      </c>
      <c r="C192" s="6" t="s">
        <v>486</v>
      </c>
      <c r="D192" s="6" t="s">
        <v>44</v>
      </c>
      <c r="E192" s="19" t="s">
        <v>533</v>
      </c>
      <c r="F192" s="22" t="s">
        <v>410</v>
      </c>
      <c r="G192" s="9">
        <v>-66400</v>
      </c>
      <c r="H192" s="10">
        <v>-87722</v>
      </c>
      <c r="I192" s="10">
        <v>-21322</v>
      </c>
      <c r="J192" s="11">
        <v>75.693668635006048</v>
      </c>
    </row>
    <row r="193" spans="1:10" ht="15.75" thickBot="1" x14ac:dyDescent="0.3">
      <c r="A193" s="6" t="s">
        <v>33</v>
      </c>
      <c r="B193" s="6" t="s">
        <v>402</v>
      </c>
      <c r="C193" s="6" t="s">
        <v>486</v>
      </c>
      <c r="D193" s="6" t="s">
        <v>44</v>
      </c>
      <c r="E193" s="19" t="s">
        <v>57</v>
      </c>
      <c r="F193" s="22" t="s">
        <v>411</v>
      </c>
      <c r="G193" s="9">
        <v>-48800</v>
      </c>
      <c r="H193" s="12"/>
      <c r="I193" s="10">
        <v>48800</v>
      </c>
      <c r="J193" s="13" t="s">
        <v>22</v>
      </c>
    </row>
    <row r="194" spans="1:10" ht="15.75" thickBot="1" x14ac:dyDescent="0.3">
      <c r="A194" s="6" t="s">
        <v>33</v>
      </c>
      <c r="B194" s="6" t="s">
        <v>402</v>
      </c>
      <c r="C194" s="6" t="s">
        <v>486</v>
      </c>
      <c r="D194" s="6" t="s">
        <v>44</v>
      </c>
      <c r="E194" s="19" t="s">
        <v>31</v>
      </c>
      <c r="F194" s="22" t="s">
        <v>412</v>
      </c>
      <c r="G194" s="9">
        <v>-237328.74</v>
      </c>
      <c r="H194" s="10">
        <v>-218184</v>
      </c>
      <c r="I194" s="10">
        <v>19144.740000000002</v>
      </c>
      <c r="J194" s="26">
        <v>108.77458475415246</v>
      </c>
    </row>
    <row r="195" spans="1:10" ht="15.75" thickBot="1" x14ac:dyDescent="0.3">
      <c r="A195" s="6" t="s">
        <v>33</v>
      </c>
      <c r="B195" s="6" t="s">
        <v>402</v>
      </c>
      <c r="C195" s="6" t="s">
        <v>486</v>
      </c>
      <c r="D195" s="6" t="s">
        <v>44</v>
      </c>
      <c r="E195" s="19" t="s">
        <v>3</v>
      </c>
      <c r="F195" s="22" t="s">
        <v>413</v>
      </c>
      <c r="G195" s="9">
        <v>188529.5</v>
      </c>
      <c r="H195" s="10">
        <v>174084</v>
      </c>
      <c r="I195" s="10">
        <v>-14445.5</v>
      </c>
      <c r="J195" s="26">
        <v>108.29800556053399</v>
      </c>
    </row>
    <row r="196" spans="1:10" ht="15.75" thickBot="1" x14ac:dyDescent="0.3">
      <c r="A196" s="6" t="s">
        <v>33</v>
      </c>
      <c r="B196" s="6" t="s">
        <v>402</v>
      </c>
      <c r="C196" s="6" t="s">
        <v>486</v>
      </c>
      <c r="D196" s="6" t="s">
        <v>44</v>
      </c>
      <c r="E196" s="29" t="s">
        <v>415</v>
      </c>
      <c r="F196" s="30"/>
      <c r="G196" s="9">
        <v>489448.21</v>
      </c>
      <c r="H196" s="10">
        <v>584501</v>
      </c>
      <c r="I196" s="10">
        <v>95052.79</v>
      </c>
      <c r="J196" s="11">
        <v>83.737788301474254</v>
      </c>
    </row>
    <row r="197" spans="1:10" ht="15.75" thickBot="1" x14ac:dyDescent="0.3">
      <c r="A197" s="6" t="s">
        <v>33</v>
      </c>
      <c r="B197" s="6" t="s">
        <v>402</v>
      </c>
      <c r="C197" s="6" t="s">
        <v>486</v>
      </c>
      <c r="D197" s="6" t="s">
        <v>44</v>
      </c>
      <c r="E197" s="19" t="s">
        <v>574</v>
      </c>
      <c r="F197" s="22" t="s">
        <v>422</v>
      </c>
      <c r="G197" s="9">
        <v>20017.5</v>
      </c>
      <c r="H197" s="10">
        <v>31209</v>
      </c>
      <c r="I197" s="10">
        <v>11191.5</v>
      </c>
      <c r="J197" s="11">
        <v>64.140151879265602</v>
      </c>
    </row>
    <row r="198" spans="1:10" ht="15.75" thickBot="1" x14ac:dyDescent="0.3">
      <c r="A198" s="6" t="s">
        <v>33</v>
      </c>
      <c r="B198" s="6" t="s">
        <v>402</v>
      </c>
      <c r="C198" s="6" t="s">
        <v>486</v>
      </c>
      <c r="D198" s="6" t="s">
        <v>44</v>
      </c>
      <c r="E198" s="19" t="s">
        <v>575</v>
      </c>
      <c r="F198" s="22" t="s">
        <v>423</v>
      </c>
      <c r="G198" s="9">
        <v>3884.72</v>
      </c>
      <c r="H198" s="10">
        <v>10024</v>
      </c>
      <c r="I198" s="10">
        <v>6139.28</v>
      </c>
      <c r="J198" s="11">
        <v>38.754189944134076</v>
      </c>
    </row>
    <row r="199" spans="1:10" ht="15.75" thickBot="1" x14ac:dyDescent="0.3">
      <c r="A199" s="6" t="s">
        <v>33</v>
      </c>
      <c r="B199" s="6" t="s">
        <v>402</v>
      </c>
      <c r="C199" s="6" t="s">
        <v>486</v>
      </c>
      <c r="D199" s="6" t="s">
        <v>44</v>
      </c>
      <c r="E199" s="19" t="s">
        <v>426</v>
      </c>
      <c r="F199" s="22" t="s">
        <v>425</v>
      </c>
      <c r="G199" s="9">
        <v>441908.93</v>
      </c>
      <c r="H199" s="10">
        <v>552277</v>
      </c>
      <c r="I199" s="10">
        <v>110368.07</v>
      </c>
      <c r="J199" s="11">
        <v>80.015812717169098</v>
      </c>
    </row>
    <row r="200" spans="1:10" ht="15.75" thickBot="1" x14ac:dyDescent="0.3">
      <c r="A200" s="6" t="s">
        <v>33</v>
      </c>
      <c r="B200" s="6" t="s">
        <v>402</v>
      </c>
      <c r="C200" s="6" t="s">
        <v>486</v>
      </c>
      <c r="D200" s="6" t="s">
        <v>44</v>
      </c>
      <c r="E200" s="20" t="s">
        <v>667</v>
      </c>
      <c r="F200" s="22" t="s">
        <v>427</v>
      </c>
      <c r="G200" s="9">
        <v>209591.45</v>
      </c>
      <c r="H200" s="10">
        <v>116166</v>
      </c>
      <c r="I200" s="10">
        <v>-93425.45</v>
      </c>
      <c r="J200" s="26">
        <v>180.4240913864642</v>
      </c>
    </row>
    <row r="201" spans="1:10" ht="15.75" thickBot="1" x14ac:dyDescent="0.3">
      <c r="A201" s="6" t="s">
        <v>33</v>
      </c>
      <c r="B201" s="6" t="s">
        <v>402</v>
      </c>
      <c r="C201" s="6" t="s">
        <v>486</v>
      </c>
      <c r="D201" s="6" t="s">
        <v>44</v>
      </c>
      <c r="E201" s="20" t="s">
        <v>430</v>
      </c>
      <c r="F201" s="22" t="s">
        <v>429</v>
      </c>
      <c r="G201" s="9">
        <v>15925.34</v>
      </c>
      <c r="H201" s="10">
        <v>22737</v>
      </c>
      <c r="I201" s="10">
        <v>6811.66</v>
      </c>
      <c r="J201" s="11">
        <v>70.041518230197482</v>
      </c>
    </row>
    <row r="202" spans="1:10" ht="15.75" thickBot="1" x14ac:dyDescent="0.3">
      <c r="A202" s="6" t="s">
        <v>33</v>
      </c>
      <c r="B202" s="6" t="s">
        <v>402</v>
      </c>
      <c r="C202" s="6" t="s">
        <v>486</v>
      </c>
      <c r="D202" s="6" t="s">
        <v>44</v>
      </c>
      <c r="E202" s="20" t="s">
        <v>432</v>
      </c>
      <c r="F202" s="22" t="s">
        <v>431</v>
      </c>
      <c r="G202" s="9">
        <v>79421.69</v>
      </c>
      <c r="H202" s="10">
        <v>143379</v>
      </c>
      <c r="I202" s="10">
        <v>63957.31</v>
      </c>
      <c r="J202" s="11">
        <v>55.392832981119966</v>
      </c>
    </row>
    <row r="203" spans="1:10" ht="15.75" thickBot="1" x14ac:dyDescent="0.3">
      <c r="A203" s="6" t="s">
        <v>33</v>
      </c>
      <c r="B203" s="6" t="s">
        <v>402</v>
      </c>
      <c r="C203" s="6" t="s">
        <v>486</v>
      </c>
      <c r="D203" s="6" t="s">
        <v>44</v>
      </c>
      <c r="E203" s="20" t="s">
        <v>434</v>
      </c>
      <c r="F203" s="22" t="s">
        <v>433</v>
      </c>
      <c r="G203" s="9">
        <v>44469.81</v>
      </c>
      <c r="H203" s="10">
        <v>61431</v>
      </c>
      <c r="I203" s="10">
        <v>16961.189999999999</v>
      </c>
      <c r="J203" s="11">
        <v>72.389852029105825</v>
      </c>
    </row>
    <row r="204" spans="1:10" ht="15.75" thickBot="1" x14ac:dyDescent="0.3">
      <c r="A204" s="6" t="s">
        <v>33</v>
      </c>
      <c r="B204" s="6" t="s">
        <v>402</v>
      </c>
      <c r="C204" s="6" t="s">
        <v>486</v>
      </c>
      <c r="D204" s="6" t="s">
        <v>44</v>
      </c>
      <c r="E204" s="20" t="s">
        <v>436</v>
      </c>
      <c r="F204" s="22" t="s">
        <v>435</v>
      </c>
      <c r="G204" s="9">
        <v>28969.98</v>
      </c>
      <c r="H204" s="10">
        <v>34377</v>
      </c>
      <c r="I204" s="10">
        <v>5407.02</v>
      </c>
      <c r="J204" s="11">
        <v>84.271402391133606</v>
      </c>
    </row>
    <row r="205" spans="1:10" ht="15.75" thickBot="1" x14ac:dyDescent="0.3">
      <c r="A205" s="6" t="s">
        <v>33</v>
      </c>
      <c r="B205" s="6" t="s">
        <v>402</v>
      </c>
      <c r="C205" s="6" t="s">
        <v>486</v>
      </c>
      <c r="D205" s="6" t="s">
        <v>44</v>
      </c>
      <c r="E205" s="20" t="s">
        <v>438</v>
      </c>
      <c r="F205" s="22" t="s">
        <v>437</v>
      </c>
      <c r="G205" s="9">
        <v>63530.66</v>
      </c>
      <c r="H205" s="10">
        <v>93983</v>
      </c>
      <c r="I205" s="10">
        <v>30452.34</v>
      </c>
      <c r="J205" s="11">
        <v>67.598033686943381</v>
      </c>
    </row>
    <row r="206" spans="1:10" ht="15.75" thickBot="1" x14ac:dyDescent="0.3">
      <c r="A206" s="6" t="s">
        <v>33</v>
      </c>
      <c r="B206" s="6" t="s">
        <v>402</v>
      </c>
      <c r="C206" s="6" t="s">
        <v>486</v>
      </c>
      <c r="D206" s="6" t="s">
        <v>44</v>
      </c>
      <c r="E206" s="20" t="s">
        <v>440</v>
      </c>
      <c r="F206" s="22" t="s">
        <v>439</v>
      </c>
      <c r="G206" s="12"/>
      <c r="H206" s="10">
        <v>80204</v>
      </c>
      <c r="I206" s="10">
        <v>80204</v>
      </c>
      <c r="J206" s="12"/>
    </row>
    <row r="207" spans="1:10" ht="15.75" thickBot="1" x14ac:dyDescent="0.3">
      <c r="A207" s="6" t="s">
        <v>33</v>
      </c>
      <c r="B207" s="6" t="s">
        <v>402</v>
      </c>
      <c r="C207" s="6" t="s">
        <v>486</v>
      </c>
      <c r="D207" s="6" t="s">
        <v>44</v>
      </c>
      <c r="E207" s="19" t="s">
        <v>508</v>
      </c>
      <c r="F207" s="22" t="s">
        <v>515</v>
      </c>
      <c r="G207" s="9">
        <v>-121488</v>
      </c>
      <c r="H207" s="10">
        <v>-98260</v>
      </c>
      <c r="I207" s="10">
        <v>23228</v>
      </c>
      <c r="J207" s="26">
        <v>123.63932424180744</v>
      </c>
    </row>
    <row r="208" spans="1:10" ht="15.75" thickBot="1" x14ac:dyDescent="0.3">
      <c r="A208" s="6" t="s">
        <v>33</v>
      </c>
      <c r="B208" s="6" t="s">
        <v>402</v>
      </c>
      <c r="C208" s="6" t="s">
        <v>486</v>
      </c>
      <c r="D208" s="6" t="s">
        <v>44</v>
      </c>
      <c r="E208" s="19" t="s">
        <v>576</v>
      </c>
      <c r="F208" s="22" t="s">
        <v>577</v>
      </c>
      <c r="G208" s="9">
        <v>31226.12</v>
      </c>
      <c r="H208" s="10">
        <v>39107</v>
      </c>
      <c r="I208" s="10">
        <v>7880.88</v>
      </c>
      <c r="J208" s="11">
        <v>79.847904467230933</v>
      </c>
    </row>
    <row r="209" spans="1:10" ht="15.75" thickBot="1" x14ac:dyDescent="0.3">
      <c r="A209" s="6" t="s">
        <v>33</v>
      </c>
      <c r="B209" s="6" t="s">
        <v>402</v>
      </c>
      <c r="C209" s="6" t="s">
        <v>486</v>
      </c>
      <c r="D209" s="6" t="s">
        <v>44</v>
      </c>
      <c r="E209" s="19" t="s">
        <v>649</v>
      </c>
      <c r="F209" s="22" t="s">
        <v>579</v>
      </c>
      <c r="G209" s="9">
        <v>113898.94</v>
      </c>
      <c r="H209" s="10">
        <v>50144</v>
      </c>
      <c r="I209" s="10">
        <v>-63754.94</v>
      </c>
      <c r="J209" s="26">
        <v>227.14370612635611</v>
      </c>
    </row>
    <row r="210" spans="1:10" ht="15.75" thickBot="1" x14ac:dyDescent="0.3">
      <c r="A210" s="6" t="s">
        <v>34</v>
      </c>
      <c r="B210" s="6" t="s">
        <v>445</v>
      </c>
      <c r="C210" s="6" t="s">
        <v>486</v>
      </c>
      <c r="D210" s="6" t="s">
        <v>44</v>
      </c>
      <c r="E210" s="31" t="s">
        <v>487</v>
      </c>
      <c r="F210" s="32"/>
      <c r="G210" s="9">
        <v>-262131.05</v>
      </c>
      <c r="H210" s="10">
        <v>-135508</v>
      </c>
      <c r="I210" s="10">
        <v>126623.05</v>
      </c>
      <c r="J210" s="26">
        <v>193.44322844407711</v>
      </c>
    </row>
    <row r="211" spans="1:10" ht="15.75" thickBot="1" x14ac:dyDescent="0.3">
      <c r="A211" s="6" t="s">
        <v>34</v>
      </c>
      <c r="B211" s="6" t="s">
        <v>445</v>
      </c>
      <c r="C211" s="6" t="s">
        <v>486</v>
      </c>
      <c r="D211" s="6" t="s">
        <v>44</v>
      </c>
      <c r="E211" s="29" t="s">
        <v>447</v>
      </c>
      <c r="F211" s="30"/>
      <c r="G211" s="9">
        <v>89939.97</v>
      </c>
      <c r="H211" s="10">
        <v>283024</v>
      </c>
      <c r="I211" s="10">
        <v>193084.03</v>
      </c>
      <c r="J211" s="11">
        <v>31.778213155068123</v>
      </c>
    </row>
    <row r="212" spans="1:10" ht="15.75" thickBot="1" x14ac:dyDescent="0.3">
      <c r="A212" s="6" t="s">
        <v>34</v>
      </c>
      <c r="B212" s="6" t="s">
        <v>445</v>
      </c>
      <c r="C212" s="6" t="s">
        <v>486</v>
      </c>
      <c r="D212" s="6" t="s">
        <v>44</v>
      </c>
      <c r="E212" s="19" t="s">
        <v>580</v>
      </c>
      <c r="F212" s="22" t="s">
        <v>452</v>
      </c>
      <c r="G212" s="9">
        <v>5827</v>
      </c>
      <c r="H212" s="10">
        <v>10546</v>
      </c>
      <c r="I212" s="10">
        <v>4719</v>
      </c>
      <c r="J212" s="11">
        <v>55.253176559833115</v>
      </c>
    </row>
    <row r="213" spans="1:10" ht="15.75" thickBot="1" x14ac:dyDescent="0.3">
      <c r="A213" s="6" t="s">
        <v>34</v>
      </c>
      <c r="B213" s="6" t="s">
        <v>445</v>
      </c>
      <c r="C213" s="6" t="s">
        <v>486</v>
      </c>
      <c r="D213" s="6" t="s">
        <v>44</v>
      </c>
      <c r="E213" s="19" t="s">
        <v>581</v>
      </c>
      <c r="F213" s="22" t="s">
        <v>453</v>
      </c>
      <c r="G213" s="9">
        <v>0</v>
      </c>
      <c r="H213" s="10">
        <v>5012</v>
      </c>
      <c r="I213" s="10">
        <v>5012</v>
      </c>
      <c r="J213" s="11">
        <v>0</v>
      </c>
    </row>
    <row r="214" spans="1:10" ht="15.75" thickBot="1" x14ac:dyDescent="0.3">
      <c r="A214" s="6" t="s">
        <v>34</v>
      </c>
      <c r="B214" s="6" t="s">
        <v>445</v>
      </c>
      <c r="C214" s="6" t="s">
        <v>486</v>
      </c>
      <c r="D214" s="6" t="s">
        <v>44</v>
      </c>
      <c r="E214" s="19" t="s">
        <v>455</v>
      </c>
      <c r="F214" s="22" t="s">
        <v>454</v>
      </c>
      <c r="G214" s="9">
        <v>65715.429999999993</v>
      </c>
      <c r="H214" s="10">
        <v>234048</v>
      </c>
      <c r="I214" s="10">
        <v>168332.57</v>
      </c>
      <c r="J214" s="11">
        <v>28.077757554006016</v>
      </c>
    </row>
    <row r="215" spans="1:10" ht="15.75" thickBot="1" x14ac:dyDescent="0.3">
      <c r="A215" s="6" t="s">
        <v>34</v>
      </c>
      <c r="B215" s="6" t="s">
        <v>445</v>
      </c>
      <c r="C215" s="6" t="s">
        <v>486</v>
      </c>
      <c r="D215" s="6" t="s">
        <v>44</v>
      </c>
      <c r="E215" s="20" t="s">
        <v>668</v>
      </c>
      <c r="F215" s="22" t="s">
        <v>456</v>
      </c>
      <c r="G215" s="9">
        <v>15841.4</v>
      </c>
      <c r="H215" s="10">
        <v>58208</v>
      </c>
      <c r="I215" s="10">
        <v>42366.6</v>
      </c>
      <c r="J215" s="11">
        <v>27.215159428257284</v>
      </c>
    </row>
    <row r="216" spans="1:10" ht="15.75" thickBot="1" x14ac:dyDescent="0.3">
      <c r="A216" s="6" t="s">
        <v>34</v>
      </c>
      <c r="B216" s="6" t="s">
        <v>445</v>
      </c>
      <c r="C216" s="6" t="s">
        <v>486</v>
      </c>
      <c r="D216" s="6" t="s">
        <v>44</v>
      </c>
      <c r="E216" s="20" t="s">
        <v>459</v>
      </c>
      <c r="F216" s="22" t="s">
        <v>458</v>
      </c>
      <c r="G216" s="9">
        <v>243.16</v>
      </c>
      <c r="H216" s="10">
        <v>937</v>
      </c>
      <c r="I216" s="10">
        <v>693.84</v>
      </c>
      <c r="J216" s="11">
        <v>25.950907150480255</v>
      </c>
    </row>
    <row r="217" spans="1:10" ht="15.75" thickBot="1" x14ac:dyDescent="0.3">
      <c r="A217" s="6" t="s">
        <v>34</v>
      </c>
      <c r="B217" s="6" t="s">
        <v>445</v>
      </c>
      <c r="C217" s="6" t="s">
        <v>486</v>
      </c>
      <c r="D217" s="6" t="s">
        <v>44</v>
      </c>
      <c r="E217" s="20" t="s">
        <v>461</v>
      </c>
      <c r="F217" s="22" t="s">
        <v>460</v>
      </c>
      <c r="G217" s="9">
        <v>29695.21</v>
      </c>
      <c r="H217" s="10">
        <v>51330</v>
      </c>
      <c r="I217" s="10">
        <v>21634.79</v>
      </c>
      <c r="J217" s="11">
        <v>57.851568283654785</v>
      </c>
    </row>
    <row r="218" spans="1:10" ht="15.75" thickBot="1" x14ac:dyDescent="0.3">
      <c r="A218" s="6" t="s">
        <v>34</v>
      </c>
      <c r="B218" s="6" t="s">
        <v>445</v>
      </c>
      <c r="C218" s="6" t="s">
        <v>486</v>
      </c>
      <c r="D218" s="6" t="s">
        <v>44</v>
      </c>
      <c r="E218" s="20" t="s">
        <v>463</v>
      </c>
      <c r="F218" s="22" t="s">
        <v>462</v>
      </c>
      <c r="G218" s="9">
        <v>2178.96</v>
      </c>
      <c r="H218" s="10">
        <v>3302</v>
      </c>
      <c r="I218" s="10">
        <v>1123.04</v>
      </c>
      <c r="J218" s="11">
        <v>65.989097516656571</v>
      </c>
    </row>
    <row r="219" spans="1:10" ht="15.75" thickBot="1" x14ac:dyDescent="0.3">
      <c r="A219" s="6" t="s">
        <v>34</v>
      </c>
      <c r="B219" s="6" t="s">
        <v>445</v>
      </c>
      <c r="C219" s="6" t="s">
        <v>486</v>
      </c>
      <c r="D219" s="6" t="s">
        <v>44</v>
      </c>
      <c r="E219" s="20" t="s">
        <v>467</v>
      </c>
      <c r="F219" s="22" t="s">
        <v>466</v>
      </c>
      <c r="G219" s="9">
        <v>17756.7</v>
      </c>
      <c r="H219" s="10">
        <v>51091</v>
      </c>
      <c r="I219" s="10">
        <v>33334.300000000003</v>
      </c>
      <c r="J219" s="11">
        <v>34.755044919848899</v>
      </c>
    </row>
    <row r="220" spans="1:10" ht="15.75" thickBot="1" x14ac:dyDescent="0.3">
      <c r="A220" s="6" t="s">
        <v>34</v>
      </c>
      <c r="B220" s="6" t="s">
        <v>445</v>
      </c>
      <c r="C220" s="6" t="s">
        <v>486</v>
      </c>
      <c r="D220" s="6" t="s">
        <v>44</v>
      </c>
      <c r="E220" s="20" t="s">
        <v>469</v>
      </c>
      <c r="F220" s="22" t="s">
        <v>468</v>
      </c>
      <c r="G220" s="12"/>
      <c r="H220" s="10">
        <v>69180</v>
      </c>
      <c r="I220" s="10">
        <v>69180</v>
      </c>
      <c r="J220" s="12"/>
    </row>
    <row r="221" spans="1:10" ht="15.75" thickBot="1" x14ac:dyDescent="0.3">
      <c r="A221" s="6" t="s">
        <v>34</v>
      </c>
      <c r="B221" s="6" t="s">
        <v>445</v>
      </c>
      <c r="C221" s="6" t="s">
        <v>486</v>
      </c>
      <c r="D221" s="6" t="s">
        <v>44</v>
      </c>
      <c r="E221" s="19" t="s">
        <v>582</v>
      </c>
      <c r="F221" s="22" t="s">
        <v>583</v>
      </c>
      <c r="G221" s="9">
        <v>10379.42</v>
      </c>
      <c r="H221" s="10">
        <v>13362</v>
      </c>
      <c r="I221" s="10">
        <v>2982.58</v>
      </c>
      <c r="J221" s="11">
        <v>77.678640922017664</v>
      </c>
    </row>
    <row r="222" spans="1:10" ht="15.75" thickBot="1" x14ac:dyDescent="0.3">
      <c r="A222" s="6" t="s">
        <v>34</v>
      </c>
      <c r="B222" s="6" t="s">
        <v>445</v>
      </c>
      <c r="C222" s="6" t="s">
        <v>486</v>
      </c>
      <c r="D222" s="6" t="s">
        <v>44</v>
      </c>
      <c r="E222" s="19" t="s">
        <v>650</v>
      </c>
      <c r="F222" s="22" t="s">
        <v>585</v>
      </c>
      <c r="G222" s="9">
        <v>8018.12</v>
      </c>
      <c r="H222" s="10">
        <v>20056</v>
      </c>
      <c r="I222" s="10">
        <v>12037.88</v>
      </c>
      <c r="J222" s="11">
        <v>39.978659752692458</v>
      </c>
    </row>
    <row r="223" spans="1:10" ht="15.75" thickBot="1" x14ac:dyDescent="0.3">
      <c r="A223" s="6" t="s">
        <v>34</v>
      </c>
      <c r="B223" s="6" t="s">
        <v>445</v>
      </c>
      <c r="C223" s="6" t="s">
        <v>486</v>
      </c>
      <c r="D223" s="6" t="s">
        <v>44</v>
      </c>
      <c r="E223" s="29" t="s">
        <v>23</v>
      </c>
      <c r="F223" s="30"/>
      <c r="G223" s="9">
        <v>-352071.02</v>
      </c>
      <c r="H223" s="10">
        <v>-418532</v>
      </c>
      <c r="I223" s="10">
        <v>-66460.98</v>
      </c>
      <c r="J223" s="11">
        <v>84.120454349966067</v>
      </c>
    </row>
    <row r="224" spans="1:10" ht="15.75" thickBot="1" x14ac:dyDescent="0.3">
      <c r="A224" s="6" t="s">
        <v>34</v>
      </c>
      <c r="B224" s="6" t="s">
        <v>445</v>
      </c>
      <c r="C224" s="6" t="s">
        <v>486</v>
      </c>
      <c r="D224" s="6" t="s">
        <v>44</v>
      </c>
      <c r="E224" s="19" t="s">
        <v>531</v>
      </c>
      <c r="F224" s="22" t="s">
        <v>472</v>
      </c>
      <c r="G224" s="9">
        <v>-54000.56</v>
      </c>
      <c r="H224" s="10">
        <v>-62792</v>
      </c>
      <c r="I224" s="10">
        <v>-8791.44</v>
      </c>
      <c r="J224" s="11">
        <v>85.999108166645428</v>
      </c>
    </row>
    <row r="225" spans="1:10" ht="15.75" thickBot="1" x14ac:dyDescent="0.3">
      <c r="A225" s="6" t="s">
        <v>34</v>
      </c>
      <c r="B225" s="6" t="s">
        <v>445</v>
      </c>
      <c r="C225" s="6" t="s">
        <v>486</v>
      </c>
      <c r="D225" s="6" t="s">
        <v>44</v>
      </c>
      <c r="E225" s="19" t="s">
        <v>49</v>
      </c>
      <c r="F225" s="22" t="s">
        <v>474</v>
      </c>
      <c r="G225" s="9">
        <v>-164484.07999999999</v>
      </c>
      <c r="H225" s="10">
        <v>-190584</v>
      </c>
      <c r="I225" s="10">
        <v>-24419.919999999998</v>
      </c>
      <c r="J225" s="11">
        <v>87.186794274440672</v>
      </c>
    </row>
    <row r="226" spans="1:10" ht="15.75" thickBot="1" x14ac:dyDescent="0.3">
      <c r="A226" s="6" t="s">
        <v>34</v>
      </c>
      <c r="B226" s="6" t="s">
        <v>445</v>
      </c>
      <c r="C226" s="6" t="s">
        <v>486</v>
      </c>
      <c r="D226" s="6" t="s">
        <v>44</v>
      </c>
      <c r="E226" s="19" t="s">
        <v>53</v>
      </c>
      <c r="F226" s="22" t="s">
        <v>475</v>
      </c>
      <c r="G226" s="9">
        <v>-212.32</v>
      </c>
      <c r="H226" s="10">
        <v>-32401</v>
      </c>
      <c r="I226" s="10">
        <v>-32188.68</v>
      </c>
      <c r="J226" s="11">
        <v>0.65528841702416596</v>
      </c>
    </row>
    <row r="227" spans="1:10" ht="15.75" thickBot="1" x14ac:dyDescent="0.3">
      <c r="A227" s="6" t="s">
        <v>34</v>
      </c>
      <c r="B227" s="6" t="s">
        <v>445</v>
      </c>
      <c r="C227" s="6" t="s">
        <v>486</v>
      </c>
      <c r="D227" s="6" t="s">
        <v>44</v>
      </c>
      <c r="E227" s="19" t="s">
        <v>48</v>
      </c>
      <c r="F227" s="22" t="s">
        <v>476</v>
      </c>
      <c r="G227" s="9">
        <v>-76508.06</v>
      </c>
      <c r="H227" s="10">
        <v>-90359</v>
      </c>
      <c r="I227" s="10">
        <v>-13850.94</v>
      </c>
      <c r="J227" s="11">
        <v>84.671211500791287</v>
      </c>
    </row>
    <row r="228" spans="1:10" ht="15.75" thickBot="1" x14ac:dyDescent="0.3">
      <c r="A228" s="6" t="s">
        <v>34</v>
      </c>
      <c r="B228" s="6" t="s">
        <v>445</v>
      </c>
      <c r="C228" s="6" t="s">
        <v>486</v>
      </c>
      <c r="D228" s="6" t="s">
        <v>44</v>
      </c>
      <c r="E228" s="19" t="s">
        <v>55</v>
      </c>
      <c r="F228" s="22" t="s">
        <v>478</v>
      </c>
      <c r="G228" s="9">
        <v>-1840</v>
      </c>
      <c r="H228" s="10">
        <v>-2120</v>
      </c>
      <c r="I228" s="10">
        <v>-280</v>
      </c>
      <c r="J228" s="11">
        <v>86.79245283018868</v>
      </c>
    </row>
    <row r="229" spans="1:10" ht="15.75" thickBot="1" x14ac:dyDescent="0.3">
      <c r="A229" s="6" t="s">
        <v>34</v>
      </c>
      <c r="B229" s="6" t="s">
        <v>445</v>
      </c>
      <c r="C229" s="6" t="s">
        <v>486</v>
      </c>
      <c r="D229" s="6" t="s">
        <v>44</v>
      </c>
      <c r="E229" s="19" t="s">
        <v>533</v>
      </c>
      <c r="F229" s="22" t="s">
        <v>479</v>
      </c>
      <c r="G229" s="9">
        <v>654</v>
      </c>
      <c r="H229" s="12"/>
      <c r="I229" s="10">
        <v>-654</v>
      </c>
      <c r="J229" s="13" t="s">
        <v>22</v>
      </c>
    </row>
    <row r="230" spans="1:10" ht="15.75" thickBot="1" x14ac:dyDescent="0.3">
      <c r="A230" s="6" t="s">
        <v>34</v>
      </c>
      <c r="B230" s="6" t="s">
        <v>445</v>
      </c>
      <c r="C230" s="6" t="s">
        <v>486</v>
      </c>
      <c r="D230" s="6" t="s">
        <v>44</v>
      </c>
      <c r="E230" s="19" t="s">
        <v>63</v>
      </c>
      <c r="F230" s="22" t="s">
        <v>480</v>
      </c>
      <c r="G230" s="9">
        <v>-11600</v>
      </c>
      <c r="H230" s="12"/>
      <c r="I230" s="10">
        <v>11600</v>
      </c>
      <c r="J230" s="13" t="s">
        <v>22</v>
      </c>
    </row>
    <row r="231" spans="1:10" ht="15.75" thickBot="1" x14ac:dyDescent="0.3">
      <c r="A231" s="6" t="s">
        <v>34</v>
      </c>
      <c r="B231" s="6" t="s">
        <v>445</v>
      </c>
      <c r="C231" s="6" t="s">
        <v>486</v>
      </c>
      <c r="D231" s="6" t="s">
        <v>44</v>
      </c>
      <c r="E231" s="19" t="s">
        <v>508</v>
      </c>
      <c r="F231" s="22" t="s">
        <v>516</v>
      </c>
      <c r="G231" s="9">
        <v>-42400</v>
      </c>
      <c r="H231" s="10">
        <v>-40276</v>
      </c>
      <c r="I231" s="10">
        <v>2124</v>
      </c>
      <c r="J231" s="26">
        <v>105.27361207667097</v>
      </c>
    </row>
  </sheetData>
  <mergeCells count="33">
    <mergeCell ref="E211:F211"/>
    <mergeCell ref="E210:F210"/>
    <mergeCell ref="E143:F143"/>
    <mergeCell ref="E156:F156"/>
    <mergeCell ref="E167:F167"/>
    <mergeCell ref="E185:F185"/>
    <mergeCell ref="E184:F184"/>
    <mergeCell ref="E113:F113"/>
    <mergeCell ref="E125:F125"/>
    <mergeCell ref="E137:F137"/>
    <mergeCell ref="E196:F196"/>
    <mergeCell ref="A1:E2"/>
    <mergeCell ref="A4:F4"/>
    <mergeCell ref="E5:F5"/>
    <mergeCell ref="E6:F6"/>
    <mergeCell ref="A3:B3"/>
    <mergeCell ref="C3:D3"/>
    <mergeCell ref="E223:F223"/>
    <mergeCell ref="E55:F55"/>
    <mergeCell ref="E67:F67"/>
    <mergeCell ref="E75:F75"/>
    <mergeCell ref="E18:F18"/>
    <mergeCell ref="E32:F32"/>
    <mergeCell ref="E33:F33"/>
    <mergeCell ref="E45:F45"/>
    <mergeCell ref="E54:F54"/>
    <mergeCell ref="E76:F76"/>
    <mergeCell ref="E89:F89"/>
    <mergeCell ref="E84:F84"/>
    <mergeCell ref="E90:F90"/>
    <mergeCell ref="E103:F103"/>
    <mergeCell ref="E112:F112"/>
    <mergeCell ref="E142:F14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Z332"/>
  <sheetViews>
    <sheetView topLeftCell="D294" workbookViewId="0">
      <selection activeCell="J325" sqref="J325"/>
    </sheetView>
    <sheetView workbookViewId="1"/>
  </sheetViews>
  <sheetFormatPr defaultRowHeight="15" x14ac:dyDescent="0.25"/>
  <cols>
    <col min="1" max="1" width="16" customWidth="1"/>
    <col min="2" max="2" width="27" customWidth="1"/>
    <col min="3" max="3" width="20" customWidth="1"/>
    <col min="4" max="4" width="37" customWidth="1"/>
    <col min="5" max="5" width="17" customWidth="1"/>
    <col min="6" max="6" width="24" customWidth="1"/>
    <col min="7" max="7" width="20" customWidth="1"/>
    <col min="8" max="8" width="40" customWidth="1"/>
    <col min="9" max="9" width="21" customWidth="1"/>
    <col min="10" max="10" width="41" customWidth="1"/>
    <col min="11" max="11" width="16" customWidth="1"/>
    <col min="12" max="12" width="20" customWidth="1"/>
    <col min="13" max="13" width="24" customWidth="1"/>
    <col min="14" max="14" width="15" customWidth="1"/>
    <col min="15" max="15" width="19" customWidth="1"/>
    <col min="16" max="16" width="26" customWidth="1"/>
    <col min="17" max="19" width="11" customWidth="1"/>
    <col min="20" max="20" width="16" customWidth="1"/>
    <col min="21" max="21" width="21" customWidth="1"/>
    <col min="22" max="22" width="11" customWidth="1"/>
    <col min="23" max="24" width="17" customWidth="1"/>
    <col min="25" max="25" width="16" customWidth="1"/>
    <col min="26" max="26" width="15" customWidth="1"/>
  </cols>
  <sheetData>
    <row r="1" spans="1:26" x14ac:dyDescent="0.25">
      <c r="A1" t="s">
        <v>66</v>
      </c>
      <c r="B1" t="s">
        <v>67</v>
      </c>
      <c r="C1" t="s">
        <v>68</v>
      </c>
      <c r="D1" t="s">
        <v>69</v>
      </c>
      <c r="E1" t="s">
        <v>70</v>
      </c>
      <c r="F1" t="s">
        <v>71</v>
      </c>
      <c r="G1" t="s">
        <v>72</v>
      </c>
      <c r="H1" t="s">
        <v>73</v>
      </c>
      <c r="I1" t="s">
        <v>74</v>
      </c>
      <c r="J1" t="s">
        <v>75</v>
      </c>
      <c r="K1" t="s">
        <v>76</v>
      </c>
      <c r="L1" t="s">
        <v>77</v>
      </c>
      <c r="M1" t="s">
        <v>78</v>
      </c>
      <c r="N1" t="s">
        <v>79</v>
      </c>
      <c r="O1" t="s">
        <v>80</v>
      </c>
      <c r="P1" t="s">
        <v>81</v>
      </c>
      <c r="Q1" t="s">
        <v>82</v>
      </c>
      <c r="R1" t="s">
        <v>83</v>
      </c>
      <c r="S1" t="s">
        <v>84</v>
      </c>
      <c r="T1" t="s">
        <v>85</v>
      </c>
      <c r="U1" t="s">
        <v>86</v>
      </c>
      <c r="V1" t="s">
        <v>87</v>
      </c>
      <c r="W1" t="s">
        <v>88</v>
      </c>
      <c r="X1" t="s">
        <v>89</v>
      </c>
      <c r="Y1" t="s">
        <v>90</v>
      </c>
      <c r="Z1" t="s">
        <v>91</v>
      </c>
    </row>
    <row r="2" spans="1:26" x14ac:dyDescent="0.25">
      <c r="A2" t="s">
        <v>591</v>
      </c>
      <c r="B2" t="s">
        <v>592</v>
      </c>
    </row>
    <row r="3" spans="1:26" x14ac:dyDescent="0.25">
      <c r="A3" t="s">
        <v>142</v>
      </c>
      <c r="B3" t="s">
        <v>593</v>
      </c>
    </row>
    <row r="4" spans="1:26" x14ac:dyDescent="0.25">
      <c r="C4" t="s">
        <v>92</v>
      </c>
      <c r="D4" t="s">
        <v>21</v>
      </c>
      <c r="V4" t="s">
        <v>45</v>
      </c>
    </row>
    <row r="5" spans="1:26" x14ac:dyDescent="0.25">
      <c r="G5" t="s">
        <v>93</v>
      </c>
      <c r="H5" t="s">
        <v>21</v>
      </c>
    </row>
    <row r="6" spans="1:26" x14ac:dyDescent="0.25">
      <c r="I6" t="s">
        <v>94</v>
      </c>
      <c r="J6" t="s">
        <v>95</v>
      </c>
      <c r="K6" t="s">
        <v>96</v>
      </c>
      <c r="L6" t="s">
        <v>97</v>
      </c>
      <c r="M6" t="s">
        <v>98</v>
      </c>
      <c r="N6" t="s">
        <v>594</v>
      </c>
      <c r="O6" t="s">
        <v>595</v>
      </c>
      <c r="P6" t="s">
        <v>98</v>
      </c>
      <c r="Q6" t="s">
        <v>22</v>
      </c>
      <c r="R6" t="s">
        <v>22</v>
      </c>
      <c r="S6" t="s">
        <v>22</v>
      </c>
    </row>
    <row r="7" spans="1:26" x14ac:dyDescent="0.25">
      <c r="I7" t="s">
        <v>100</v>
      </c>
      <c r="J7" t="s">
        <v>51</v>
      </c>
      <c r="K7" t="s">
        <v>96</v>
      </c>
      <c r="L7" t="s">
        <v>97</v>
      </c>
      <c r="M7" t="s">
        <v>98</v>
      </c>
      <c r="N7" t="s">
        <v>594</v>
      </c>
      <c r="O7" t="s">
        <v>595</v>
      </c>
      <c r="P7" t="s">
        <v>98</v>
      </c>
      <c r="Q7" t="s">
        <v>22</v>
      </c>
      <c r="R7" t="s">
        <v>22</v>
      </c>
      <c r="S7" t="s">
        <v>22</v>
      </c>
    </row>
    <row r="8" spans="1:26" x14ac:dyDescent="0.25">
      <c r="I8" t="s">
        <v>101</v>
      </c>
      <c r="J8" t="s">
        <v>62</v>
      </c>
      <c r="K8" t="s">
        <v>96</v>
      </c>
      <c r="L8" t="s">
        <v>97</v>
      </c>
      <c r="M8" t="s">
        <v>98</v>
      </c>
      <c r="N8" t="s">
        <v>594</v>
      </c>
      <c r="O8" t="s">
        <v>595</v>
      </c>
      <c r="P8" t="s">
        <v>98</v>
      </c>
      <c r="Q8" t="s">
        <v>22</v>
      </c>
      <c r="R8" t="s">
        <v>22</v>
      </c>
      <c r="S8" t="s">
        <v>22</v>
      </c>
    </row>
    <row r="9" spans="1:26" x14ac:dyDescent="0.25">
      <c r="I9" t="s">
        <v>102</v>
      </c>
      <c r="J9" t="s">
        <v>103</v>
      </c>
      <c r="K9" t="s">
        <v>96</v>
      </c>
      <c r="L9" t="s">
        <v>97</v>
      </c>
      <c r="M9" t="s">
        <v>98</v>
      </c>
      <c r="N9" t="s">
        <v>594</v>
      </c>
      <c r="O9" t="s">
        <v>595</v>
      </c>
      <c r="P9" t="s">
        <v>98</v>
      </c>
      <c r="Q9" t="s">
        <v>22</v>
      </c>
      <c r="R9" t="s">
        <v>22</v>
      </c>
      <c r="S9" t="s">
        <v>22</v>
      </c>
    </row>
    <row r="10" spans="1:26" x14ac:dyDescent="0.25">
      <c r="I10" t="s">
        <v>104</v>
      </c>
      <c r="J10" t="s">
        <v>525</v>
      </c>
      <c r="K10" t="s">
        <v>96</v>
      </c>
      <c r="L10" t="s">
        <v>105</v>
      </c>
      <c r="M10" t="s">
        <v>98</v>
      </c>
      <c r="N10" t="s">
        <v>594</v>
      </c>
      <c r="O10" t="s">
        <v>595</v>
      </c>
      <c r="P10" t="s">
        <v>98</v>
      </c>
      <c r="Q10" t="s">
        <v>22</v>
      </c>
      <c r="R10" t="s">
        <v>22</v>
      </c>
      <c r="S10" t="s">
        <v>22</v>
      </c>
    </row>
    <row r="11" spans="1:26" x14ac:dyDescent="0.25">
      <c r="I11" t="s">
        <v>106</v>
      </c>
      <c r="J11" t="s">
        <v>526</v>
      </c>
      <c r="K11" t="s">
        <v>96</v>
      </c>
      <c r="L11" t="s">
        <v>107</v>
      </c>
      <c r="M11" t="s">
        <v>98</v>
      </c>
      <c r="N11" t="s">
        <v>594</v>
      </c>
      <c r="O11" t="s">
        <v>595</v>
      </c>
      <c r="P11" t="s">
        <v>98</v>
      </c>
      <c r="Q11" t="s">
        <v>22</v>
      </c>
      <c r="R11" t="s">
        <v>22</v>
      </c>
      <c r="S11" t="s">
        <v>22</v>
      </c>
    </row>
    <row r="12" spans="1:26" x14ac:dyDescent="0.25">
      <c r="I12" t="s">
        <v>108</v>
      </c>
      <c r="J12" t="s">
        <v>586</v>
      </c>
      <c r="K12" t="s">
        <v>96</v>
      </c>
      <c r="L12" t="s">
        <v>107</v>
      </c>
      <c r="M12" t="s">
        <v>98</v>
      </c>
      <c r="N12" t="s">
        <v>594</v>
      </c>
      <c r="O12" t="s">
        <v>595</v>
      </c>
      <c r="P12" t="s">
        <v>98</v>
      </c>
      <c r="Q12" t="s">
        <v>22</v>
      </c>
      <c r="R12" t="s">
        <v>22</v>
      </c>
      <c r="S12" t="s">
        <v>22</v>
      </c>
    </row>
    <row r="13" spans="1:26" x14ac:dyDescent="0.25">
      <c r="I13" t="s">
        <v>109</v>
      </c>
      <c r="J13" t="s">
        <v>110</v>
      </c>
      <c r="K13" t="s">
        <v>96</v>
      </c>
      <c r="L13" t="s">
        <v>107</v>
      </c>
      <c r="M13" t="s">
        <v>98</v>
      </c>
      <c r="N13" t="s">
        <v>594</v>
      </c>
      <c r="O13" t="s">
        <v>595</v>
      </c>
      <c r="P13" t="s">
        <v>98</v>
      </c>
    </row>
    <row r="14" spans="1:26" x14ac:dyDescent="0.25">
      <c r="I14" t="s">
        <v>111</v>
      </c>
      <c r="J14" t="s">
        <v>112</v>
      </c>
      <c r="K14" t="s">
        <v>96</v>
      </c>
      <c r="L14" t="s">
        <v>107</v>
      </c>
      <c r="M14" t="s">
        <v>98</v>
      </c>
      <c r="N14" t="s">
        <v>594</v>
      </c>
      <c r="O14" t="s">
        <v>595</v>
      </c>
      <c r="P14" t="s">
        <v>98</v>
      </c>
      <c r="Q14" t="s">
        <v>22</v>
      </c>
      <c r="R14" t="s">
        <v>22</v>
      </c>
      <c r="S14" t="s">
        <v>22</v>
      </c>
    </row>
    <row r="15" spans="1:26" x14ac:dyDescent="0.25">
      <c r="I15" t="s">
        <v>113</v>
      </c>
      <c r="J15" t="s">
        <v>114</v>
      </c>
      <c r="K15" t="s">
        <v>96</v>
      </c>
      <c r="L15" t="s">
        <v>107</v>
      </c>
      <c r="M15" t="s">
        <v>98</v>
      </c>
      <c r="N15" t="s">
        <v>594</v>
      </c>
      <c r="O15" t="s">
        <v>595</v>
      </c>
      <c r="P15" t="s">
        <v>98</v>
      </c>
      <c r="Q15" t="s">
        <v>22</v>
      </c>
      <c r="R15" t="s">
        <v>22</v>
      </c>
      <c r="S15" t="s">
        <v>22</v>
      </c>
    </row>
    <row r="16" spans="1:26" x14ac:dyDescent="0.25">
      <c r="I16" t="s">
        <v>115</v>
      </c>
      <c r="J16" t="s">
        <v>116</v>
      </c>
      <c r="K16" t="s">
        <v>96</v>
      </c>
      <c r="L16" t="s">
        <v>107</v>
      </c>
      <c r="M16" t="s">
        <v>98</v>
      </c>
      <c r="N16" t="s">
        <v>594</v>
      </c>
      <c r="O16" t="s">
        <v>595</v>
      </c>
      <c r="P16" t="s">
        <v>98</v>
      </c>
      <c r="Q16" t="s">
        <v>22</v>
      </c>
      <c r="R16" t="s">
        <v>22</v>
      </c>
      <c r="S16" t="s">
        <v>22</v>
      </c>
    </row>
    <row r="17" spans="7:19" x14ac:dyDescent="0.25">
      <c r="I17" t="s">
        <v>117</v>
      </c>
      <c r="J17" t="s">
        <v>118</v>
      </c>
      <c r="K17" t="s">
        <v>96</v>
      </c>
      <c r="L17" t="s">
        <v>107</v>
      </c>
      <c r="M17" t="s">
        <v>98</v>
      </c>
      <c r="N17" t="s">
        <v>594</v>
      </c>
      <c r="O17" t="s">
        <v>595</v>
      </c>
      <c r="P17" t="s">
        <v>98</v>
      </c>
      <c r="Q17" t="s">
        <v>22</v>
      </c>
      <c r="R17" t="s">
        <v>22</v>
      </c>
      <c r="S17" t="s">
        <v>22</v>
      </c>
    </row>
    <row r="18" spans="7:19" x14ac:dyDescent="0.25">
      <c r="I18" t="s">
        <v>119</v>
      </c>
      <c r="J18" t="s">
        <v>120</v>
      </c>
      <c r="K18" t="s">
        <v>96</v>
      </c>
      <c r="L18" t="s">
        <v>107</v>
      </c>
      <c r="M18" t="s">
        <v>98</v>
      </c>
      <c r="N18" t="s">
        <v>594</v>
      </c>
      <c r="O18" t="s">
        <v>595</v>
      </c>
      <c r="P18" t="s">
        <v>98</v>
      </c>
      <c r="Q18" t="s">
        <v>22</v>
      </c>
      <c r="R18" t="s">
        <v>22</v>
      </c>
      <c r="S18" t="s">
        <v>22</v>
      </c>
    </row>
    <row r="19" spans="7:19" x14ac:dyDescent="0.25">
      <c r="I19" t="s">
        <v>121</v>
      </c>
      <c r="J19" t="s">
        <v>122</v>
      </c>
      <c r="K19" t="s">
        <v>96</v>
      </c>
      <c r="L19" t="s">
        <v>107</v>
      </c>
      <c r="M19" t="s">
        <v>98</v>
      </c>
      <c r="N19" t="s">
        <v>594</v>
      </c>
      <c r="O19" t="s">
        <v>595</v>
      </c>
      <c r="P19" t="s">
        <v>98</v>
      </c>
      <c r="Q19" t="s">
        <v>22</v>
      </c>
      <c r="R19" t="s">
        <v>22</v>
      </c>
      <c r="S19" t="s">
        <v>22</v>
      </c>
    </row>
    <row r="20" spans="7:19" x14ac:dyDescent="0.25">
      <c r="I20" t="s">
        <v>123</v>
      </c>
      <c r="J20" t="s">
        <v>124</v>
      </c>
      <c r="K20" t="s">
        <v>96</v>
      </c>
      <c r="L20" t="s">
        <v>107</v>
      </c>
      <c r="M20" t="s">
        <v>98</v>
      </c>
      <c r="N20" t="s">
        <v>594</v>
      </c>
      <c r="O20" t="s">
        <v>595</v>
      </c>
      <c r="P20" t="s">
        <v>98</v>
      </c>
      <c r="Q20" t="s">
        <v>22</v>
      </c>
      <c r="R20" t="s">
        <v>22</v>
      </c>
      <c r="S20" t="s">
        <v>22</v>
      </c>
    </row>
    <row r="21" spans="7:19" x14ac:dyDescent="0.25">
      <c r="I21" t="s">
        <v>528</v>
      </c>
      <c r="J21" t="s">
        <v>527</v>
      </c>
      <c r="K21" t="s">
        <v>96</v>
      </c>
      <c r="L21" t="s">
        <v>595</v>
      </c>
      <c r="M21" t="s">
        <v>98</v>
      </c>
      <c r="N21" t="s">
        <v>594</v>
      </c>
      <c r="O21" t="s">
        <v>595</v>
      </c>
      <c r="P21" t="s">
        <v>98</v>
      </c>
      <c r="Q21" t="s">
        <v>22</v>
      </c>
      <c r="R21" t="s">
        <v>22</v>
      </c>
      <c r="S21" t="s">
        <v>22</v>
      </c>
    </row>
    <row r="22" spans="7:19" x14ac:dyDescent="0.25">
      <c r="I22" t="s">
        <v>530</v>
      </c>
      <c r="J22" t="s">
        <v>529</v>
      </c>
      <c r="K22" t="s">
        <v>96</v>
      </c>
      <c r="L22" t="s">
        <v>595</v>
      </c>
      <c r="M22" t="s">
        <v>98</v>
      </c>
      <c r="N22" t="s">
        <v>594</v>
      </c>
      <c r="O22" t="s">
        <v>595</v>
      </c>
      <c r="P22" t="s">
        <v>98</v>
      </c>
      <c r="Q22" t="s">
        <v>22</v>
      </c>
      <c r="R22" t="s">
        <v>22</v>
      </c>
      <c r="S22" t="s">
        <v>22</v>
      </c>
    </row>
    <row r="23" spans="7:19" x14ac:dyDescent="0.25">
      <c r="G23" t="s">
        <v>125</v>
      </c>
      <c r="H23" t="s">
        <v>23</v>
      </c>
    </row>
    <row r="24" spans="7:19" x14ac:dyDescent="0.25">
      <c r="I24" t="s">
        <v>126</v>
      </c>
      <c r="J24" t="s">
        <v>531</v>
      </c>
      <c r="K24" t="s">
        <v>96</v>
      </c>
      <c r="L24" t="s">
        <v>97</v>
      </c>
      <c r="M24" t="s">
        <v>98</v>
      </c>
      <c r="N24" t="s">
        <v>594</v>
      </c>
      <c r="O24" t="s">
        <v>595</v>
      </c>
      <c r="P24" t="s">
        <v>98</v>
      </c>
      <c r="Q24" t="s">
        <v>22</v>
      </c>
      <c r="R24" t="s">
        <v>22</v>
      </c>
      <c r="S24" t="s">
        <v>22</v>
      </c>
    </row>
    <row r="25" spans="7:19" x14ac:dyDescent="0.25">
      <c r="I25" t="s">
        <v>127</v>
      </c>
      <c r="J25" t="s">
        <v>532</v>
      </c>
      <c r="K25" t="s">
        <v>96</v>
      </c>
      <c r="L25" t="s">
        <v>97</v>
      </c>
      <c r="M25" t="s">
        <v>98</v>
      </c>
      <c r="N25" t="s">
        <v>594</v>
      </c>
      <c r="O25" t="s">
        <v>595</v>
      </c>
      <c r="P25" t="s">
        <v>98</v>
      </c>
      <c r="Q25" t="s">
        <v>22</v>
      </c>
      <c r="R25" t="s">
        <v>22</v>
      </c>
      <c r="S25" t="s">
        <v>22</v>
      </c>
    </row>
    <row r="26" spans="7:19" x14ac:dyDescent="0.25">
      <c r="I26" t="s">
        <v>128</v>
      </c>
      <c r="J26" t="s">
        <v>49</v>
      </c>
      <c r="K26" t="s">
        <v>96</v>
      </c>
      <c r="L26" t="s">
        <v>97</v>
      </c>
      <c r="M26" t="s">
        <v>98</v>
      </c>
      <c r="N26" t="s">
        <v>594</v>
      </c>
      <c r="O26" t="s">
        <v>595</v>
      </c>
      <c r="P26" t="s">
        <v>98</v>
      </c>
      <c r="Q26" t="s">
        <v>22</v>
      </c>
      <c r="R26" t="s">
        <v>22</v>
      </c>
      <c r="S26" t="s">
        <v>22</v>
      </c>
    </row>
    <row r="27" spans="7:19" x14ac:dyDescent="0.25">
      <c r="I27" t="s">
        <v>129</v>
      </c>
      <c r="J27" t="s">
        <v>53</v>
      </c>
      <c r="K27" t="s">
        <v>96</v>
      </c>
      <c r="L27" t="s">
        <v>97</v>
      </c>
      <c r="M27" t="s">
        <v>98</v>
      </c>
      <c r="N27" t="s">
        <v>594</v>
      </c>
      <c r="O27" t="s">
        <v>595</v>
      </c>
      <c r="P27" t="s">
        <v>98</v>
      </c>
      <c r="Q27" t="s">
        <v>22</v>
      </c>
      <c r="R27" t="s">
        <v>22</v>
      </c>
      <c r="S27" t="s">
        <v>22</v>
      </c>
    </row>
    <row r="28" spans="7:19" x14ac:dyDescent="0.25">
      <c r="I28" t="s">
        <v>130</v>
      </c>
      <c r="J28" t="s">
        <v>48</v>
      </c>
      <c r="K28" t="s">
        <v>96</v>
      </c>
      <c r="L28" t="s">
        <v>97</v>
      </c>
      <c r="M28" t="s">
        <v>98</v>
      </c>
      <c r="N28" t="s">
        <v>594</v>
      </c>
      <c r="O28" t="s">
        <v>595</v>
      </c>
      <c r="P28" t="s">
        <v>98</v>
      </c>
      <c r="Q28" t="s">
        <v>22</v>
      </c>
      <c r="R28" t="s">
        <v>22</v>
      </c>
      <c r="S28" t="s">
        <v>22</v>
      </c>
    </row>
    <row r="29" spans="7:19" x14ac:dyDescent="0.25">
      <c r="I29" t="s">
        <v>131</v>
      </c>
      <c r="J29" t="s">
        <v>50</v>
      </c>
      <c r="K29" t="s">
        <v>96</v>
      </c>
      <c r="L29" t="s">
        <v>97</v>
      </c>
      <c r="M29" t="s">
        <v>98</v>
      </c>
      <c r="N29" t="s">
        <v>594</v>
      </c>
      <c r="O29" t="s">
        <v>595</v>
      </c>
      <c r="P29" t="s">
        <v>98</v>
      </c>
      <c r="Q29" t="s">
        <v>22</v>
      </c>
      <c r="R29" t="s">
        <v>22</v>
      </c>
      <c r="S29" t="s">
        <v>22</v>
      </c>
    </row>
    <row r="30" spans="7:19" x14ac:dyDescent="0.25">
      <c r="I30" t="s">
        <v>132</v>
      </c>
      <c r="J30" t="s">
        <v>55</v>
      </c>
      <c r="K30" t="s">
        <v>96</v>
      </c>
      <c r="L30" t="s">
        <v>97</v>
      </c>
      <c r="M30" t="s">
        <v>98</v>
      </c>
      <c r="N30" t="s">
        <v>594</v>
      </c>
      <c r="O30" t="s">
        <v>595</v>
      </c>
      <c r="P30" t="s">
        <v>98</v>
      </c>
      <c r="Q30" t="s">
        <v>22</v>
      </c>
      <c r="R30" t="s">
        <v>22</v>
      </c>
      <c r="S30" t="s">
        <v>22</v>
      </c>
    </row>
    <row r="31" spans="7:19" x14ac:dyDescent="0.25">
      <c r="I31" t="s">
        <v>133</v>
      </c>
      <c r="J31" t="s">
        <v>533</v>
      </c>
      <c r="K31" t="s">
        <v>96</v>
      </c>
      <c r="L31" t="s">
        <v>97</v>
      </c>
      <c r="M31" t="s">
        <v>98</v>
      </c>
      <c r="N31" t="s">
        <v>594</v>
      </c>
      <c r="O31" t="s">
        <v>595</v>
      </c>
      <c r="P31" t="s">
        <v>98</v>
      </c>
      <c r="Q31" t="s">
        <v>22</v>
      </c>
      <c r="R31" t="s">
        <v>22</v>
      </c>
      <c r="S31" t="s">
        <v>22</v>
      </c>
    </row>
    <row r="32" spans="7:19" x14ac:dyDescent="0.25">
      <c r="I32" t="s">
        <v>134</v>
      </c>
      <c r="J32" t="s">
        <v>56</v>
      </c>
      <c r="K32" t="s">
        <v>96</v>
      </c>
      <c r="L32" t="s">
        <v>135</v>
      </c>
      <c r="M32" t="s">
        <v>98</v>
      </c>
      <c r="N32" t="s">
        <v>594</v>
      </c>
      <c r="O32" t="s">
        <v>595</v>
      </c>
      <c r="P32" t="s">
        <v>98</v>
      </c>
      <c r="Q32" t="s">
        <v>22</v>
      </c>
      <c r="R32" t="s">
        <v>22</v>
      </c>
      <c r="S32" t="s">
        <v>22</v>
      </c>
    </row>
    <row r="33" spans="3:22" x14ac:dyDescent="0.25">
      <c r="I33" t="s">
        <v>136</v>
      </c>
      <c r="J33" t="s">
        <v>52</v>
      </c>
      <c r="K33" t="s">
        <v>96</v>
      </c>
      <c r="L33" t="s">
        <v>107</v>
      </c>
      <c r="M33" t="s">
        <v>98</v>
      </c>
      <c r="N33" t="s">
        <v>594</v>
      </c>
      <c r="O33" t="s">
        <v>595</v>
      </c>
      <c r="P33" t="s">
        <v>98</v>
      </c>
      <c r="Q33" t="s">
        <v>22</v>
      </c>
      <c r="R33" t="s">
        <v>22</v>
      </c>
      <c r="S33" t="s">
        <v>22</v>
      </c>
    </row>
    <row r="34" spans="3:22" x14ac:dyDescent="0.25">
      <c r="I34" t="s">
        <v>137</v>
      </c>
      <c r="J34" t="s">
        <v>54</v>
      </c>
      <c r="K34" t="s">
        <v>96</v>
      </c>
      <c r="L34" t="s">
        <v>107</v>
      </c>
      <c r="M34" t="s">
        <v>98</v>
      </c>
      <c r="N34" t="s">
        <v>594</v>
      </c>
      <c r="O34" t="s">
        <v>595</v>
      </c>
      <c r="P34" t="s">
        <v>98</v>
      </c>
      <c r="Q34" t="s">
        <v>22</v>
      </c>
      <c r="R34" t="s">
        <v>22</v>
      </c>
      <c r="S34" t="s">
        <v>22</v>
      </c>
    </row>
    <row r="35" spans="3:22" x14ac:dyDescent="0.25">
      <c r="I35" t="s">
        <v>507</v>
      </c>
      <c r="J35" t="s">
        <v>508</v>
      </c>
      <c r="K35" t="s">
        <v>96</v>
      </c>
      <c r="L35" t="s">
        <v>506</v>
      </c>
      <c r="M35" t="s">
        <v>98</v>
      </c>
      <c r="N35" t="s">
        <v>594</v>
      </c>
      <c r="O35" t="s">
        <v>595</v>
      </c>
      <c r="P35" t="s">
        <v>98</v>
      </c>
      <c r="Q35" t="s">
        <v>22</v>
      </c>
      <c r="R35" t="s">
        <v>22</v>
      </c>
      <c r="S35" t="s">
        <v>22</v>
      </c>
    </row>
    <row r="36" spans="3:22" x14ac:dyDescent="0.25">
      <c r="C36" t="s">
        <v>138</v>
      </c>
      <c r="D36" t="s">
        <v>139</v>
      </c>
      <c r="V36" t="s">
        <v>45</v>
      </c>
    </row>
    <row r="37" spans="3:22" x14ac:dyDescent="0.25">
      <c r="G37" t="s">
        <v>140</v>
      </c>
      <c r="H37" t="s">
        <v>139</v>
      </c>
    </row>
    <row r="38" spans="3:22" x14ac:dyDescent="0.25">
      <c r="I38" t="s">
        <v>141</v>
      </c>
      <c r="J38" t="s">
        <v>139</v>
      </c>
      <c r="K38" t="s">
        <v>96</v>
      </c>
      <c r="L38" t="s">
        <v>107</v>
      </c>
      <c r="M38" t="s">
        <v>98</v>
      </c>
      <c r="N38" t="s">
        <v>594</v>
      </c>
      <c r="O38" t="s">
        <v>595</v>
      </c>
      <c r="P38" t="s">
        <v>98</v>
      </c>
      <c r="Q38" t="s">
        <v>22</v>
      </c>
      <c r="R38" t="s">
        <v>22</v>
      </c>
      <c r="S38" t="s">
        <v>22</v>
      </c>
    </row>
    <row r="39" spans="3:22" x14ac:dyDescent="0.25">
      <c r="C39" t="s">
        <v>143</v>
      </c>
      <c r="D39" t="s">
        <v>24</v>
      </c>
      <c r="V39" t="s">
        <v>45</v>
      </c>
    </row>
    <row r="40" spans="3:22" x14ac:dyDescent="0.25">
      <c r="G40" t="s">
        <v>144</v>
      </c>
      <c r="H40" t="s">
        <v>145</v>
      </c>
    </row>
    <row r="41" spans="3:22" x14ac:dyDescent="0.25">
      <c r="I41" t="s">
        <v>146</v>
      </c>
      <c r="J41" t="s">
        <v>95</v>
      </c>
      <c r="K41" t="s">
        <v>147</v>
      </c>
      <c r="L41" t="s">
        <v>97</v>
      </c>
      <c r="M41" t="s">
        <v>98</v>
      </c>
      <c r="N41" t="s">
        <v>594</v>
      </c>
      <c r="O41" t="s">
        <v>595</v>
      </c>
      <c r="P41" t="s">
        <v>98</v>
      </c>
      <c r="Q41" t="s">
        <v>22</v>
      </c>
      <c r="R41" t="s">
        <v>22</v>
      </c>
      <c r="S41" t="s">
        <v>22</v>
      </c>
    </row>
    <row r="42" spans="3:22" x14ac:dyDescent="0.25">
      <c r="I42" t="s">
        <v>148</v>
      </c>
      <c r="J42" t="s">
        <v>51</v>
      </c>
      <c r="K42" t="s">
        <v>147</v>
      </c>
      <c r="L42" t="s">
        <v>97</v>
      </c>
      <c r="M42" t="s">
        <v>98</v>
      </c>
      <c r="N42" t="s">
        <v>594</v>
      </c>
      <c r="O42" t="s">
        <v>595</v>
      </c>
      <c r="P42" t="s">
        <v>98</v>
      </c>
      <c r="Q42" t="s">
        <v>22</v>
      </c>
      <c r="R42" t="s">
        <v>22</v>
      </c>
      <c r="S42" t="s">
        <v>22</v>
      </c>
    </row>
    <row r="43" spans="3:22" x14ac:dyDescent="0.25">
      <c r="I43" t="s">
        <v>149</v>
      </c>
      <c r="J43" t="s">
        <v>62</v>
      </c>
      <c r="K43" t="s">
        <v>147</v>
      </c>
      <c r="L43" t="s">
        <v>97</v>
      </c>
      <c r="M43" t="s">
        <v>98</v>
      </c>
      <c r="N43" t="s">
        <v>594</v>
      </c>
      <c r="O43" t="s">
        <v>595</v>
      </c>
      <c r="P43" t="s">
        <v>98</v>
      </c>
      <c r="Q43" t="s">
        <v>22</v>
      </c>
      <c r="R43" t="s">
        <v>22</v>
      </c>
      <c r="S43" t="s">
        <v>22</v>
      </c>
    </row>
    <row r="44" spans="3:22" x14ac:dyDescent="0.25">
      <c r="I44" t="s">
        <v>150</v>
      </c>
      <c r="J44" t="s">
        <v>103</v>
      </c>
      <c r="K44" t="s">
        <v>147</v>
      </c>
      <c r="L44" t="s">
        <v>97</v>
      </c>
      <c r="M44" t="s">
        <v>98</v>
      </c>
      <c r="N44" t="s">
        <v>594</v>
      </c>
      <c r="O44" t="s">
        <v>595</v>
      </c>
      <c r="P44" t="s">
        <v>98</v>
      </c>
      <c r="Q44" t="s">
        <v>22</v>
      </c>
      <c r="R44" t="s">
        <v>22</v>
      </c>
      <c r="S44" t="s">
        <v>22</v>
      </c>
    </row>
    <row r="45" spans="3:22" x14ac:dyDescent="0.25">
      <c r="I45" t="s">
        <v>151</v>
      </c>
      <c r="J45" t="s">
        <v>534</v>
      </c>
      <c r="K45" t="s">
        <v>147</v>
      </c>
      <c r="L45" t="s">
        <v>97</v>
      </c>
      <c r="M45" t="s">
        <v>98</v>
      </c>
      <c r="N45" t="s">
        <v>594</v>
      </c>
      <c r="O45" t="s">
        <v>595</v>
      </c>
      <c r="P45" t="s">
        <v>98</v>
      </c>
      <c r="Q45" t="s">
        <v>22</v>
      </c>
      <c r="R45" t="s">
        <v>22</v>
      </c>
      <c r="S45" t="s">
        <v>22</v>
      </c>
    </row>
    <row r="46" spans="3:22" x14ac:dyDescent="0.25">
      <c r="I46" t="s">
        <v>152</v>
      </c>
      <c r="J46" t="s">
        <v>535</v>
      </c>
      <c r="K46" t="s">
        <v>147</v>
      </c>
      <c r="L46" t="s">
        <v>107</v>
      </c>
      <c r="M46" t="s">
        <v>98</v>
      </c>
      <c r="N46" t="s">
        <v>594</v>
      </c>
      <c r="O46" t="s">
        <v>595</v>
      </c>
      <c r="P46" t="s">
        <v>98</v>
      </c>
      <c r="Q46" t="s">
        <v>22</v>
      </c>
      <c r="R46" t="s">
        <v>22</v>
      </c>
      <c r="S46" t="s">
        <v>22</v>
      </c>
    </row>
    <row r="47" spans="3:22" x14ac:dyDescent="0.25">
      <c r="I47" t="s">
        <v>153</v>
      </c>
      <c r="J47" t="s">
        <v>587</v>
      </c>
      <c r="K47" t="s">
        <v>147</v>
      </c>
      <c r="L47" t="s">
        <v>107</v>
      </c>
      <c r="M47" t="s">
        <v>98</v>
      </c>
      <c r="N47" t="s">
        <v>594</v>
      </c>
      <c r="O47" t="s">
        <v>595</v>
      </c>
      <c r="P47" t="s">
        <v>98</v>
      </c>
      <c r="Q47" t="s">
        <v>22</v>
      </c>
      <c r="R47" t="s">
        <v>22</v>
      </c>
      <c r="S47" t="s">
        <v>22</v>
      </c>
    </row>
    <row r="48" spans="3:22" x14ac:dyDescent="0.25">
      <c r="I48" t="s">
        <v>154</v>
      </c>
      <c r="J48" t="s">
        <v>155</v>
      </c>
      <c r="K48" t="s">
        <v>147</v>
      </c>
      <c r="L48" t="s">
        <v>107</v>
      </c>
      <c r="M48" t="s">
        <v>98</v>
      </c>
      <c r="N48" t="s">
        <v>594</v>
      </c>
      <c r="O48" t="s">
        <v>595</v>
      </c>
      <c r="P48" t="s">
        <v>98</v>
      </c>
    </row>
    <row r="49" spans="7:19" x14ac:dyDescent="0.25">
      <c r="I49" t="s">
        <v>156</v>
      </c>
      <c r="J49" t="s">
        <v>157</v>
      </c>
      <c r="K49" t="s">
        <v>147</v>
      </c>
      <c r="L49" t="s">
        <v>107</v>
      </c>
      <c r="M49" t="s">
        <v>98</v>
      </c>
      <c r="N49" t="s">
        <v>594</v>
      </c>
      <c r="O49" t="s">
        <v>595</v>
      </c>
      <c r="P49" t="s">
        <v>98</v>
      </c>
      <c r="Q49" t="s">
        <v>22</v>
      </c>
      <c r="R49" t="s">
        <v>22</v>
      </c>
      <c r="S49" t="s">
        <v>22</v>
      </c>
    </row>
    <row r="50" spans="7:19" x14ac:dyDescent="0.25">
      <c r="I50" t="s">
        <v>158</v>
      </c>
      <c r="J50" t="s">
        <v>159</v>
      </c>
      <c r="K50" t="s">
        <v>147</v>
      </c>
      <c r="L50" t="s">
        <v>107</v>
      </c>
      <c r="M50" t="s">
        <v>98</v>
      </c>
      <c r="N50" t="s">
        <v>594</v>
      </c>
      <c r="O50" t="s">
        <v>595</v>
      </c>
      <c r="P50" t="s">
        <v>98</v>
      </c>
      <c r="Q50" t="s">
        <v>22</v>
      </c>
      <c r="R50" t="s">
        <v>22</v>
      </c>
      <c r="S50" t="s">
        <v>22</v>
      </c>
    </row>
    <row r="51" spans="7:19" x14ac:dyDescent="0.25">
      <c r="I51" t="s">
        <v>160</v>
      </c>
      <c r="J51" t="s">
        <v>161</v>
      </c>
      <c r="K51" t="s">
        <v>147</v>
      </c>
      <c r="L51" t="s">
        <v>107</v>
      </c>
      <c r="M51" t="s">
        <v>98</v>
      </c>
      <c r="N51" t="s">
        <v>594</v>
      </c>
      <c r="O51" t="s">
        <v>595</v>
      </c>
      <c r="P51" t="s">
        <v>98</v>
      </c>
      <c r="Q51" t="s">
        <v>22</v>
      </c>
      <c r="R51" t="s">
        <v>22</v>
      </c>
      <c r="S51" t="s">
        <v>22</v>
      </c>
    </row>
    <row r="52" spans="7:19" x14ac:dyDescent="0.25">
      <c r="I52" t="s">
        <v>162</v>
      </c>
      <c r="J52" t="s">
        <v>163</v>
      </c>
      <c r="K52" t="s">
        <v>147</v>
      </c>
      <c r="L52" t="s">
        <v>107</v>
      </c>
      <c r="M52" t="s">
        <v>98</v>
      </c>
      <c r="N52" t="s">
        <v>594</v>
      </c>
      <c r="O52" t="s">
        <v>595</v>
      </c>
      <c r="P52" t="s">
        <v>98</v>
      </c>
      <c r="Q52" t="s">
        <v>22</v>
      </c>
      <c r="R52" t="s">
        <v>22</v>
      </c>
      <c r="S52" t="s">
        <v>22</v>
      </c>
    </row>
    <row r="53" spans="7:19" x14ac:dyDescent="0.25">
      <c r="I53" t="s">
        <v>164</v>
      </c>
      <c r="J53" t="s">
        <v>165</v>
      </c>
      <c r="K53" t="s">
        <v>147</v>
      </c>
      <c r="L53" t="s">
        <v>107</v>
      </c>
      <c r="M53" t="s">
        <v>98</v>
      </c>
      <c r="N53" t="s">
        <v>594</v>
      </c>
      <c r="O53" t="s">
        <v>595</v>
      </c>
      <c r="P53" t="s">
        <v>98</v>
      </c>
      <c r="Q53" t="s">
        <v>22</v>
      </c>
      <c r="R53" t="s">
        <v>22</v>
      </c>
      <c r="S53" t="s">
        <v>22</v>
      </c>
    </row>
    <row r="54" spans="7:19" x14ac:dyDescent="0.25">
      <c r="I54" t="s">
        <v>166</v>
      </c>
      <c r="J54" t="s">
        <v>167</v>
      </c>
      <c r="K54" t="s">
        <v>147</v>
      </c>
      <c r="L54" t="s">
        <v>107</v>
      </c>
      <c r="M54" t="s">
        <v>98</v>
      </c>
      <c r="N54" t="s">
        <v>594</v>
      </c>
      <c r="O54" t="s">
        <v>595</v>
      </c>
      <c r="P54" t="s">
        <v>98</v>
      </c>
      <c r="Q54" t="s">
        <v>22</v>
      </c>
      <c r="R54" t="s">
        <v>22</v>
      </c>
      <c r="S54" t="s">
        <v>22</v>
      </c>
    </row>
    <row r="55" spans="7:19" x14ac:dyDescent="0.25">
      <c r="I55" t="s">
        <v>168</v>
      </c>
      <c r="J55" t="s">
        <v>169</v>
      </c>
      <c r="K55" t="s">
        <v>147</v>
      </c>
      <c r="L55" t="s">
        <v>107</v>
      </c>
      <c r="M55" t="s">
        <v>98</v>
      </c>
      <c r="N55" t="s">
        <v>594</v>
      </c>
      <c r="O55" t="s">
        <v>595</v>
      </c>
      <c r="P55" t="s">
        <v>98</v>
      </c>
      <c r="Q55" t="s">
        <v>22</v>
      </c>
      <c r="R55" t="s">
        <v>22</v>
      </c>
      <c r="S55" t="s">
        <v>22</v>
      </c>
    </row>
    <row r="56" spans="7:19" x14ac:dyDescent="0.25">
      <c r="I56" t="s">
        <v>521</v>
      </c>
      <c r="J56" t="s">
        <v>60</v>
      </c>
      <c r="K56" t="s">
        <v>147</v>
      </c>
      <c r="L56" t="s">
        <v>107</v>
      </c>
      <c r="M56" t="s">
        <v>98</v>
      </c>
      <c r="N56" t="s">
        <v>594</v>
      </c>
      <c r="O56" t="s">
        <v>595</v>
      </c>
      <c r="P56" t="s">
        <v>98</v>
      </c>
      <c r="Q56" t="s">
        <v>22</v>
      </c>
      <c r="R56" t="s">
        <v>22</v>
      </c>
      <c r="S56" t="s">
        <v>22</v>
      </c>
    </row>
    <row r="57" spans="7:19" x14ac:dyDescent="0.25">
      <c r="I57" t="s">
        <v>537</v>
      </c>
      <c r="J57" t="s">
        <v>536</v>
      </c>
      <c r="K57" t="s">
        <v>147</v>
      </c>
      <c r="L57" t="s">
        <v>595</v>
      </c>
      <c r="M57" t="s">
        <v>98</v>
      </c>
      <c r="N57" t="s">
        <v>594</v>
      </c>
      <c r="O57" t="s">
        <v>595</v>
      </c>
      <c r="P57" t="s">
        <v>98</v>
      </c>
      <c r="Q57" t="s">
        <v>22</v>
      </c>
      <c r="R57" t="s">
        <v>22</v>
      </c>
      <c r="S57" t="s">
        <v>22</v>
      </c>
    </row>
    <row r="58" spans="7:19" x14ac:dyDescent="0.25">
      <c r="I58" t="s">
        <v>539</v>
      </c>
      <c r="J58" t="s">
        <v>538</v>
      </c>
      <c r="K58" t="s">
        <v>147</v>
      </c>
      <c r="L58" t="s">
        <v>595</v>
      </c>
      <c r="M58" t="s">
        <v>98</v>
      </c>
      <c r="N58" t="s">
        <v>594</v>
      </c>
      <c r="O58" t="s">
        <v>595</v>
      </c>
      <c r="P58" t="s">
        <v>98</v>
      </c>
      <c r="Q58" t="s">
        <v>22</v>
      </c>
      <c r="R58" t="s">
        <v>22</v>
      </c>
      <c r="S58" t="s">
        <v>22</v>
      </c>
    </row>
    <row r="59" spans="7:19" x14ac:dyDescent="0.25">
      <c r="G59" t="s">
        <v>170</v>
      </c>
      <c r="H59" t="s">
        <v>23</v>
      </c>
    </row>
    <row r="60" spans="7:19" x14ac:dyDescent="0.25">
      <c r="I60" t="s">
        <v>171</v>
      </c>
      <c r="J60" t="s">
        <v>531</v>
      </c>
      <c r="K60" t="s">
        <v>147</v>
      </c>
      <c r="L60" t="s">
        <v>97</v>
      </c>
      <c r="M60" t="s">
        <v>98</v>
      </c>
      <c r="N60" t="s">
        <v>594</v>
      </c>
      <c r="O60" t="s">
        <v>595</v>
      </c>
      <c r="P60" t="s">
        <v>98</v>
      </c>
      <c r="Q60" t="s">
        <v>22</v>
      </c>
      <c r="R60" t="s">
        <v>22</v>
      </c>
      <c r="S60" t="s">
        <v>22</v>
      </c>
    </row>
    <row r="61" spans="7:19" x14ac:dyDescent="0.25">
      <c r="I61" t="s">
        <v>172</v>
      </c>
      <c r="J61" t="s">
        <v>532</v>
      </c>
      <c r="K61" t="s">
        <v>147</v>
      </c>
      <c r="L61" t="s">
        <v>97</v>
      </c>
      <c r="M61" t="s">
        <v>98</v>
      </c>
      <c r="N61" t="s">
        <v>594</v>
      </c>
      <c r="O61" t="s">
        <v>595</v>
      </c>
      <c r="P61" t="s">
        <v>98</v>
      </c>
      <c r="Q61" t="s">
        <v>22</v>
      </c>
      <c r="R61" t="s">
        <v>22</v>
      </c>
      <c r="S61" t="s">
        <v>22</v>
      </c>
    </row>
    <row r="62" spans="7:19" x14ac:dyDescent="0.25">
      <c r="I62" t="s">
        <v>173</v>
      </c>
      <c r="J62" t="s">
        <v>49</v>
      </c>
      <c r="K62" t="s">
        <v>147</v>
      </c>
      <c r="L62" t="s">
        <v>97</v>
      </c>
      <c r="M62" t="s">
        <v>98</v>
      </c>
      <c r="N62" t="s">
        <v>594</v>
      </c>
      <c r="O62" t="s">
        <v>595</v>
      </c>
      <c r="P62" t="s">
        <v>98</v>
      </c>
      <c r="Q62" t="s">
        <v>22</v>
      </c>
      <c r="R62" t="s">
        <v>22</v>
      </c>
      <c r="S62" t="s">
        <v>22</v>
      </c>
    </row>
    <row r="63" spans="7:19" x14ac:dyDescent="0.25">
      <c r="I63" t="s">
        <v>174</v>
      </c>
      <c r="J63" t="s">
        <v>53</v>
      </c>
      <c r="K63" t="s">
        <v>147</v>
      </c>
      <c r="L63" t="s">
        <v>97</v>
      </c>
      <c r="M63" t="s">
        <v>98</v>
      </c>
      <c r="N63" t="s">
        <v>594</v>
      </c>
      <c r="O63" t="s">
        <v>595</v>
      </c>
      <c r="P63" t="s">
        <v>98</v>
      </c>
      <c r="Q63" t="s">
        <v>22</v>
      </c>
      <c r="R63" t="s">
        <v>22</v>
      </c>
      <c r="S63" t="s">
        <v>22</v>
      </c>
    </row>
    <row r="64" spans="7:19" x14ac:dyDescent="0.25">
      <c r="I64" t="s">
        <v>175</v>
      </c>
      <c r="J64" t="s">
        <v>48</v>
      </c>
      <c r="K64" t="s">
        <v>147</v>
      </c>
      <c r="L64" t="s">
        <v>97</v>
      </c>
      <c r="M64" t="s">
        <v>98</v>
      </c>
      <c r="N64" t="s">
        <v>594</v>
      </c>
      <c r="O64" t="s">
        <v>595</v>
      </c>
      <c r="P64" t="s">
        <v>98</v>
      </c>
      <c r="Q64" t="s">
        <v>22</v>
      </c>
      <c r="R64" t="s">
        <v>22</v>
      </c>
      <c r="S64" t="s">
        <v>22</v>
      </c>
    </row>
    <row r="65" spans="3:22" x14ac:dyDescent="0.25">
      <c r="I65" t="s">
        <v>176</v>
      </c>
      <c r="J65" t="s">
        <v>50</v>
      </c>
      <c r="K65" t="s">
        <v>147</v>
      </c>
      <c r="L65" t="s">
        <v>97</v>
      </c>
      <c r="M65" t="s">
        <v>98</v>
      </c>
      <c r="N65" t="s">
        <v>594</v>
      </c>
      <c r="O65" t="s">
        <v>595</v>
      </c>
      <c r="P65" t="s">
        <v>98</v>
      </c>
      <c r="Q65" t="s">
        <v>22</v>
      </c>
      <c r="R65" t="s">
        <v>22</v>
      </c>
      <c r="S65" t="s">
        <v>22</v>
      </c>
    </row>
    <row r="66" spans="3:22" x14ac:dyDescent="0.25">
      <c r="I66" t="s">
        <v>177</v>
      </c>
      <c r="J66" t="s">
        <v>55</v>
      </c>
      <c r="K66" t="s">
        <v>147</v>
      </c>
      <c r="L66" t="s">
        <v>97</v>
      </c>
      <c r="M66" t="s">
        <v>98</v>
      </c>
      <c r="N66" t="s">
        <v>594</v>
      </c>
      <c r="O66" t="s">
        <v>595</v>
      </c>
      <c r="P66" t="s">
        <v>98</v>
      </c>
      <c r="Q66" t="s">
        <v>22</v>
      </c>
      <c r="R66" t="s">
        <v>22</v>
      </c>
      <c r="S66" t="s">
        <v>22</v>
      </c>
    </row>
    <row r="67" spans="3:22" x14ac:dyDescent="0.25">
      <c r="I67" t="s">
        <v>178</v>
      </c>
      <c r="J67" t="s">
        <v>533</v>
      </c>
      <c r="K67" t="s">
        <v>147</v>
      </c>
      <c r="L67" t="s">
        <v>97</v>
      </c>
      <c r="M67" t="s">
        <v>98</v>
      </c>
      <c r="N67" t="s">
        <v>594</v>
      </c>
      <c r="O67" t="s">
        <v>595</v>
      </c>
      <c r="P67" t="s">
        <v>98</v>
      </c>
      <c r="Q67" t="s">
        <v>22</v>
      </c>
      <c r="R67" t="s">
        <v>22</v>
      </c>
      <c r="S67" t="s">
        <v>22</v>
      </c>
    </row>
    <row r="68" spans="3:22" x14ac:dyDescent="0.25">
      <c r="I68" t="s">
        <v>179</v>
      </c>
      <c r="J68" t="s">
        <v>56</v>
      </c>
      <c r="K68" t="s">
        <v>147</v>
      </c>
      <c r="L68" t="s">
        <v>135</v>
      </c>
      <c r="M68" t="s">
        <v>98</v>
      </c>
      <c r="N68" t="s">
        <v>594</v>
      </c>
      <c r="O68" t="s">
        <v>595</v>
      </c>
      <c r="P68" t="s">
        <v>98</v>
      </c>
      <c r="Q68" t="s">
        <v>22</v>
      </c>
      <c r="R68" t="s">
        <v>22</v>
      </c>
      <c r="S68" t="s">
        <v>22</v>
      </c>
    </row>
    <row r="69" spans="3:22" x14ac:dyDescent="0.25">
      <c r="I69" t="s">
        <v>180</v>
      </c>
      <c r="J69" t="s">
        <v>52</v>
      </c>
      <c r="K69" t="s">
        <v>147</v>
      </c>
      <c r="L69" t="s">
        <v>107</v>
      </c>
      <c r="M69" t="s">
        <v>98</v>
      </c>
      <c r="N69" t="s">
        <v>594</v>
      </c>
      <c r="O69" t="s">
        <v>595</v>
      </c>
      <c r="P69" t="s">
        <v>98</v>
      </c>
      <c r="Q69" t="s">
        <v>22</v>
      </c>
      <c r="R69" t="s">
        <v>22</v>
      </c>
      <c r="S69" t="s">
        <v>22</v>
      </c>
    </row>
    <row r="70" spans="3:22" x14ac:dyDescent="0.25">
      <c r="I70" t="s">
        <v>181</v>
      </c>
      <c r="J70" t="s">
        <v>54</v>
      </c>
      <c r="K70" t="s">
        <v>147</v>
      </c>
      <c r="L70" t="s">
        <v>107</v>
      </c>
      <c r="M70" t="s">
        <v>98</v>
      </c>
      <c r="N70" t="s">
        <v>594</v>
      </c>
      <c r="O70" t="s">
        <v>595</v>
      </c>
      <c r="P70" t="s">
        <v>98</v>
      </c>
      <c r="Q70" t="s">
        <v>22</v>
      </c>
      <c r="R70" t="s">
        <v>22</v>
      </c>
      <c r="S70" t="s">
        <v>22</v>
      </c>
    </row>
    <row r="71" spans="3:22" x14ac:dyDescent="0.25">
      <c r="I71" t="s">
        <v>509</v>
      </c>
      <c r="J71" t="s">
        <v>508</v>
      </c>
      <c r="K71" t="s">
        <v>147</v>
      </c>
      <c r="L71" t="s">
        <v>506</v>
      </c>
      <c r="M71" t="s">
        <v>98</v>
      </c>
      <c r="N71" t="s">
        <v>594</v>
      </c>
      <c r="O71" t="s">
        <v>595</v>
      </c>
      <c r="P71" t="s">
        <v>98</v>
      </c>
      <c r="Q71" t="s">
        <v>22</v>
      </c>
      <c r="R71" t="s">
        <v>22</v>
      </c>
      <c r="S71" t="s">
        <v>22</v>
      </c>
    </row>
    <row r="72" spans="3:22" x14ac:dyDescent="0.25">
      <c r="C72" t="s">
        <v>182</v>
      </c>
      <c r="D72" t="s">
        <v>25</v>
      </c>
      <c r="V72" t="s">
        <v>45</v>
      </c>
    </row>
    <row r="73" spans="3:22" x14ac:dyDescent="0.25">
      <c r="G73" t="s">
        <v>183</v>
      </c>
      <c r="H73" t="s">
        <v>184</v>
      </c>
    </row>
    <row r="74" spans="3:22" x14ac:dyDescent="0.25">
      <c r="I74" t="s">
        <v>185</v>
      </c>
      <c r="J74" t="s">
        <v>95</v>
      </c>
      <c r="K74" t="s">
        <v>147</v>
      </c>
      <c r="L74" t="s">
        <v>97</v>
      </c>
      <c r="M74" t="s">
        <v>98</v>
      </c>
      <c r="N74" t="s">
        <v>594</v>
      </c>
      <c r="O74" t="s">
        <v>595</v>
      </c>
      <c r="P74" t="s">
        <v>98</v>
      </c>
      <c r="Q74" t="s">
        <v>22</v>
      </c>
      <c r="R74" t="s">
        <v>22</v>
      </c>
      <c r="S74" t="s">
        <v>22</v>
      </c>
    </row>
    <row r="75" spans="3:22" x14ac:dyDescent="0.25">
      <c r="I75" t="s">
        <v>186</v>
      </c>
      <c r="J75" t="s">
        <v>51</v>
      </c>
      <c r="K75" t="s">
        <v>147</v>
      </c>
      <c r="L75" t="s">
        <v>97</v>
      </c>
      <c r="M75" t="s">
        <v>98</v>
      </c>
      <c r="N75" t="s">
        <v>594</v>
      </c>
      <c r="O75" t="s">
        <v>595</v>
      </c>
      <c r="P75" t="s">
        <v>98</v>
      </c>
      <c r="Q75" t="s">
        <v>22</v>
      </c>
      <c r="R75" t="s">
        <v>22</v>
      </c>
      <c r="S75" t="s">
        <v>22</v>
      </c>
    </row>
    <row r="76" spans="3:22" x14ac:dyDescent="0.25">
      <c r="I76" t="s">
        <v>187</v>
      </c>
      <c r="J76" t="s">
        <v>62</v>
      </c>
      <c r="K76" t="s">
        <v>147</v>
      </c>
      <c r="L76" t="s">
        <v>97</v>
      </c>
      <c r="M76" t="s">
        <v>98</v>
      </c>
      <c r="N76" t="s">
        <v>594</v>
      </c>
      <c r="O76" t="s">
        <v>595</v>
      </c>
      <c r="P76" t="s">
        <v>98</v>
      </c>
      <c r="Q76" t="s">
        <v>22</v>
      </c>
      <c r="R76" t="s">
        <v>22</v>
      </c>
      <c r="S76" t="s">
        <v>22</v>
      </c>
    </row>
    <row r="77" spans="3:22" x14ac:dyDescent="0.25">
      <c r="I77" t="s">
        <v>188</v>
      </c>
      <c r="J77" t="s">
        <v>103</v>
      </c>
      <c r="K77" t="s">
        <v>147</v>
      </c>
      <c r="L77" t="s">
        <v>97</v>
      </c>
      <c r="M77" t="s">
        <v>98</v>
      </c>
      <c r="N77" t="s">
        <v>594</v>
      </c>
      <c r="O77" t="s">
        <v>595</v>
      </c>
      <c r="P77" t="s">
        <v>98</v>
      </c>
      <c r="Q77" t="s">
        <v>22</v>
      </c>
      <c r="R77" t="s">
        <v>22</v>
      </c>
      <c r="S77" t="s">
        <v>22</v>
      </c>
    </row>
    <row r="78" spans="3:22" x14ac:dyDescent="0.25">
      <c r="I78" t="s">
        <v>189</v>
      </c>
      <c r="J78" t="s">
        <v>540</v>
      </c>
      <c r="K78" t="s">
        <v>147</v>
      </c>
      <c r="L78" t="s">
        <v>97</v>
      </c>
      <c r="M78" t="s">
        <v>98</v>
      </c>
      <c r="N78" t="s">
        <v>594</v>
      </c>
      <c r="O78" t="s">
        <v>595</v>
      </c>
      <c r="P78" t="s">
        <v>98</v>
      </c>
      <c r="Q78" t="s">
        <v>22</v>
      </c>
      <c r="R78" t="s">
        <v>22</v>
      </c>
      <c r="S78" t="s">
        <v>22</v>
      </c>
    </row>
    <row r="79" spans="3:22" x14ac:dyDescent="0.25">
      <c r="I79" t="s">
        <v>190</v>
      </c>
      <c r="J79" t="s">
        <v>541</v>
      </c>
      <c r="K79" t="s">
        <v>147</v>
      </c>
      <c r="L79" t="s">
        <v>107</v>
      </c>
      <c r="M79" t="s">
        <v>98</v>
      </c>
      <c r="N79" t="s">
        <v>594</v>
      </c>
      <c r="O79" t="s">
        <v>595</v>
      </c>
      <c r="P79" t="s">
        <v>98</v>
      </c>
      <c r="Q79" t="s">
        <v>22</v>
      </c>
      <c r="R79" t="s">
        <v>22</v>
      </c>
      <c r="S79" t="s">
        <v>22</v>
      </c>
    </row>
    <row r="80" spans="3:22" x14ac:dyDescent="0.25">
      <c r="I80" t="s">
        <v>191</v>
      </c>
      <c r="J80" t="s">
        <v>588</v>
      </c>
      <c r="K80" t="s">
        <v>147</v>
      </c>
      <c r="L80" t="s">
        <v>107</v>
      </c>
      <c r="M80" t="s">
        <v>98</v>
      </c>
      <c r="N80" t="s">
        <v>594</v>
      </c>
      <c r="O80" t="s">
        <v>595</v>
      </c>
      <c r="P80" t="s">
        <v>98</v>
      </c>
      <c r="Q80" t="s">
        <v>22</v>
      </c>
      <c r="R80" t="s">
        <v>22</v>
      </c>
      <c r="S80" t="s">
        <v>22</v>
      </c>
    </row>
    <row r="81" spans="7:19" x14ac:dyDescent="0.25">
      <c r="I81" t="s">
        <v>192</v>
      </c>
      <c r="J81" t="s">
        <v>193</v>
      </c>
      <c r="K81" t="s">
        <v>147</v>
      </c>
      <c r="L81" t="s">
        <v>107</v>
      </c>
      <c r="M81" t="s">
        <v>98</v>
      </c>
      <c r="N81" t="s">
        <v>594</v>
      </c>
      <c r="O81" t="s">
        <v>595</v>
      </c>
      <c r="P81" t="s">
        <v>98</v>
      </c>
    </row>
    <row r="82" spans="7:19" x14ac:dyDescent="0.25">
      <c r="I82" t="s">
        <v>194</v>
      </c>
      <c r="J82" t="s">
        <v>195</v>
      </c>
      <c r="K82" t="s">
        <v>147</v>
      </c>
      <c r="L82" t="s">
        <v>107</v>
      </c>
      <c r="M82" t="s">
        <v>98</v>
      </c>
      <c r="N82" t="s">
        <v>594</v>
      </c>
      <c r="O82" t="s">
        <v>595</v>
      </c>
      <c r="P82" t="s">
        <v>98</v>
      </c>
      <c r="Q82" t="s">
        <v>22</v>
      </c>
      <c r="R82" t="s">
        <v>22</v>
      </c>
      <c r="S82" t="s">
        <v>22</v>
      </c>
    </row>
    <row r="83" spans="7:19" x14ac:dyDescent="0.25">
      <c r="I83" t="s">
        <v>196</v>
      </c>
      <c r="J83" t="s">
        <v>197</v>
      </c>
      <c r="K83" t="s">
        <v>147</v>
      </c>
      <c r="L83" t="s">
        <v>107</v>
      </c>
      <c r="M83" t="s">
        <v>98</v>
      </c>
      <c r="N83" t="s">
        <v>594</v>
      </c>
      <c r="O83" t="s">
        <v>595</v>
      </c>
      <c r="P83" t="s">
        <v>98</v>
      </c>
      <c r="Q83" t="s">
        <v>22</v>
      </c>
      <c r="R83" t="s">
        <v>22</v>
      </c>
      <c r="S83" t="s">
        <v>22</v>
      </c>
    </row>
    <row r="84" spans="7:19" x14ac:dyDescent="0.25">
      <c r="I84" t="s">
        <v>198</v>
      </c>
      <c r="J84" t="s">
        <v>199</v>
      </c>
      <c r="K84" t="s">
        <v>147</v>
      </c>
      <c r="L84" t="s">
        <v>107</v>
      </c>
      <c r="M84" t="s">
        <v>98</v>
      </c>
      <c r="N84" t="s">
        <v>594</v>
      </c>
      <c r="O84" t="s">
        <v>595</v>
      </c>
      <c r="P84" t="s">
        <v>98</v>
      </c>
      <c r="Q84" t="s">
        <v>22</v>
      </c>
      <c r="R84" t="s">
        <v>22</v>
      </c>
      <c r="S84" t="s">
        <v>22</v>
      </c>
    </row>
    <row r="85" spans="7:19" x14ac:dyDescent="0.25">
      <c r="I85" t="s">
        <v>200</v>
      </c>
      <c r="J85" t="s">
        <v>201</v>
      </c>
      <c r="K85" t="s">
        <v>147</v>
      </c>
      <c r="L85" t="s">
        <v>107</v>
      </c>
      <c r="M85" t="s">
        <v>98</v>
      </c>
      <c r="N85" t="s">
        <v>594</v>
      </c>
      <c r="O85" t="s">
        <v>595</v>
      </c>
      <c r="P85" t="s">
        <v>98</v>
      </c>
      <c r="Q85" t="s">
        <v>22</v>
      </c>
      <c r="R85" t="s">
        <v>22</v>
      </c>
      <c r="S85" t="s">
        <v>22</v>
      </c>
    </row>
    <row r="86" spans="7:19" x14ac:dyDescent="0.25">
      <c r="I86" t="s">
        <v>202</v>
      </c>
      <c r="J86" t="s">
        <v>203</v>
      </c>
      <c r="K86" t="s">
        <v>147</v>
      </c>
      <c r="L86" t="s">
        <v>107</v>
      </c>
      <c r="M86" t="s">
        <v>98</v>
      </c>
      <c r="N86" t="s">
        <v>594</v>
      </c>
      <c r="O86" t="s">
        <v>595</v>
      </c>
      <c r="P86" t="s">
        <v>98</v>
      </c>
      <c r="Q86" t="s">
        <v>22</v>
      </c>
      <c r="R86" t="s">
        <v>22</v>
      </c>
      <c r="S86" t="s">
        <v>22</v>
      </c>
    </row>
    <row r="87" spans="7:19" x14ac:dyDescent="0.25">
      <c r="I87" t="s">
        <v>204</v>
      </c>
      <c r="J87" t="s">
        <v>205</v>
      </c>
      <c r="K87" t="s">
        <v>147</v>
      </c>
      <c r="L87" t="s">
        <v>107</v>
      </c>
      <c r="M87" t="s">
        <v>98</v>
      </c>
      <c r="N87" t="s">
        <v>594</v>
      </c>
      <c r="O87" t="s">
        <v>595</v>
      </c>
      <c r="P87" t="s">
        <v>98</v>
      </c>
      <c r="Q87" t="s">
        <v>22</v>
      </c>
      <c r="R87" t="s">
        <v>22</v>
      </c>
      <c r="S87" t="s">
        <v>22</v>
      </c>
    </row>
    <row r="88" spans="7:19" x14ac:dyDescent="0.25">
      <c r="I88" t="s">
        <v>206</v>
      </c>
      <c r="J88" t="s">
        <v>207</v>
      </c>
      <c r="K88" t="s">
        <v>147</v>
      </c>
      <c r="L88" t="s">
        <v>107</v>
      </c>
      <c r="M88" t="s">
        <v>98</v>
      </c>
      <c r="N88" t="s">
        <v>594</v>
      </c>
      <c r="O88" t="s">
        <v>595</v>
      </c>
      <c r="P88" t="s">
        <v>98</v>
      </c>
      <c r="Q88" t="s">
        <v>22</v>
      </c>
      <c r="R88" t="s">
        <v>22</v>
      </c>
      <c r="S88" t="s">
        <v>22</v>
      </c>
    </row>
    <row r="89" spans="7:19" x14ac:dyDescent="0.25">
      <c r="I89" t="s">
        <v>543</v>
      </c>
      <c r="J89" t="s">
        <v>542</v>
      </c>
      <c r="K89" t="s">
        <v>147</v>
      </c>
      <c r="L89" t="s">
        <v>595</v>
      </c>
      <c r="M89" t="s">
        <v>98</v>
      </c>
      <c r="N89" t="s">
        <v>594</v>
      </c>
      <c r="O89" t="s">
        <v>595</v>
      </c>
      <c r="P89" t="s">
        <v>98</v>
      </c>
      <c r="Q89" t="s">
        <v>22</v>
      </c>
      <c r="R89" t="s">
        <v>22</v>
      </c>
      <c r="S89" t="s">
        <v>22</v>
      </c>
    </row>
    <row r="90" spans="7:19" x14ac:dyDescent="0.25">
      <c r="I90" t="s">
        <v>545</v>
      </c>
      <c r="J90" t="s">
        <v>544</v>
      </c>
      <c r="K90" t="s">
        <v>147</v>
      </c>
      <c r="L90" t="s">
        <v>595</v>
      </c>
      <c r="M90" t="s">
        <v>98</v>
      </c>
      <c r="N90" t="s">
        <v>594</v>
      </c>
      <c r="O90" t="s">
        <v>595</v>
      </c>
      <c r="P90" t="s">
        <v>98</v>
      </c>
      <c r="Q90" t="s">
        <v>22</v>
      </c>
      <c r="R90" t="s">
        <v>22</v>
      </c>
      <c r="S90" t="s">
        <v>22</v>
      </c>
    </row>
    <row r="91" spans="7:19" x14ac:dyDescent="0.25">
      <c r="G91" t="s">
        <v>208</v>
      </c>
      <c r="H91" t="s">
        <v>23</v>
      </c>
    </row>
    <row r="92" spans="7:19" x14ac:dyDescent="0.25">
      <c r="I92" t="s">
        <v>209</v>
      </c>
      <c r="J92" t="s">
        <v>531</v>
      </c>
      <c r="K92" t="s">
        <v>147</v>
      </c>
      <c r="L92" t="s">
        <v>97</v>
      </c>
      <c r="M92" t="s">
        <v>98</v>
      </c>
      <c r="N92" t="s">
        <v>594</v>
      </c>
      <c r="O92" t="s">
        <v>595</v>
      </c>
      <c r="P92" t="s">
        <v>98</v>
      </c>
      <c r="Q92" t="s">
        <v>22</v>
      </c>
      <c r="R92" t="s">
        <v>22</v>
      </c>
      <c r="S92" t="s">
        <v>22</v>
      </c>
    </row>
    <row r="93" spans="7:19" x14ac:dyDescent="0.25">
      <c r="I93" t="s">
        <v>210</v>
      </c>
      <c r="J93" t="s">
        <v>532</v>
      </c>
      <c r="K93" t="s">
        <v>147</v>
      </c>
      <c r="L93" t="s">
        <v>97</v>
      </c>
      <c r="M93" t="s">
        <v>98</v>
      </c>
      <c r="N93" t="s">
        <v>594</v>
      </c>
      <c r="O93" t="s">
        <v>595</v>
      </c>
      <c r="P93" t="s">
        <v>98</v>
      </c>
      <c r="Q93" t="s">
        <v>22</v>
      </c>
      <c r="R93" t="s">
        <v>22</v>
      </c>
      <c r="S93" t="s">
        <v>22</v>
      </c>
    </row>
    <row r="94" spans="7:19" x14ac:dyDescent="0.25">
      <c r="I94" t="s">
        <v>211</v>
      </c>
      <c r="J94" t="s">
        <v>49</v>
      </c>
      <c r="K94" t="s">
        <v>147</v>
      </c>
      <c r="L94" t="s">
        <v>97</v>
      </c>
      <c r="M94" t="s">
        <v>98</v>
      </c>
      <c r="N94" t="s">
        <v>594</v>
      </c>
      <c r="O94" t="s">
        <v>595</v>
      </c>
      <c r="P94" t="s">
        <v>98</v>
      </c>
      <c r="Q94" t="s">
        <v>22</v>
      </c>
      <c r="R94" t="s">
        <v>22</v>
      </c>
      <c r="S94" t="s">
        <v>22</v>
      </c>
    </row>
    <row r="95" spans="7:19" x14ac:dyDescent="0.25">
      <c r="I95" t="s">
        <v>212</v>
      </c>
      <c r="J95" t="s">
        <v>53</v>
      </c>
      <c r="K95" t="s">
        <v>147</v>
      </c>
      <c r="L95" t="s">
        <v>97</v>
      </c>
      <c r="M95" t="s">
        <v>98</v>
      </c>
      <c r="N95" t="s">
        <v>594</v>
      </c>
      <c r="O95" t="s">
        <v>595</v>
      </c>
      <c r="P95" t="s">
        <v>98</v>
      </c>
      <c r="Q95" t="s">
        <v>22</v>
      </c>
      <c r="R95" t="s">
        <v>22</v>
      </c>
      <c r="S95" t="s">
        <v>22</v>
      </c>
    </row>
    <row r="96" spans="7:19" x14ac:dyDescent="0.25">
      <c r="I96" t="s">
        <v>213</v>
      </c>
      <c r="J96" t="s">
        <v>48</v>
      </c>
      <c r="K96" t="s">
        <v>147</v>
      </c>
      <c r="L96" t="s">
        <v>97</v>
      </c>
      <c r="M96" t="s">
        <v>98</v>
      </c>
      <c r="N96" t="s">
        <v>594</v>
      </c>
      <c r="O96" t="s">
        <v>595</v>
      </c>
      <c r="P96" t="s">
        <v>98</v>
      </c>
      <c r="Q96" t="s">
        <v>22</v>
      </c>
      <c r="R96" t="s">
        <v>22</v>
      </c>
      <c r="S96" t="s">
        <v>22</v>
      </c>
    </row>
    <row r="97" spans="3:22" x14ac:dyDescent="0.25">
      <c r="I97" t="s">
        <v>214</v>
      </c>
      <c r="J97" t="s">
        <v>533</v>
      </c>
      <c r="K97" t="s">
        <v>147</v>
      </c>
      <c r="L97" t="s">
        <v>97</v>
      </c>
      <c r="M97" t="s">
        <v>98</v>
      </c>
      <c r="N97" t="s">
        <v>594</v>
      </c>
      <c r="O97" t="s">
        <v>595</v>
      </c>
      <c r="P97" t="s">
        <v>98</v>
      </c>
      <c r="Q97" t="s">
        <v>22</v>
      </c>
      <c r="R97" t="s">
        <v>22</v>
      </c>
      <c r="S97" t="s">
        <v>22</v>
      </c>
    </row>
    <row r="98" spans="3:22" x14ac:dyDescent="0.25">
      <c r="I98" t="s">
        <v>215</v>
      </c>
      <c r="J98" t="s">
        <v>56</v>
      </c>
      <c r="K98" t="s">
        <v>147</v>
      </c>
      <c r="L98" t="s">
        <v>135</v>
      </c>
      <c r="M98" t="s">
        <v>98</v>
      </c>
      <c r="N98" t="s">
        <v>594</v>
      </c>
      <c r="O98" t="s">
        <v>595</v>
      </c>
      <c r="P98" t="s">
        <v>98</v>
      </c>
      <c r="Q98" t="s">
        <v>22</v>
      </c>
      <c r="R98" t="s">
        <v>22</v>
      </c>
      <c r="S98" t="s">
        <v>22</v>
      </c>
    </row>
    <row r="99" spans="3:22" x14ac:dyDescent="0.25">
      <c r="I99" t="s">
        <v>510</v>
      </c>
      <c r="J99" t="s">
        <v>508</v>
      </c>
      <c r="K99" t="s">
        <v>147</v>
      </c>
      <c r="L99" t="s">
        <v>506</v>
      </c>
      <c r="M99" t="s">
        <v>98</v>
      </c>
      <c r="N99" t="s">
        <v>594</v>
      </c>
      <c r="O99" t="s">
        <v>595</v>
      </c>
      <c r="P99" t="s">
        <v>98</v>
      </c>
      <c r="Q99" t="s">
        <v>22</v>
      </c>
      <c r="R99" t="s">
        <v>22</v>
      </c>
      <c r="S99" t="s">
        <v>22</v>
      </c>
    </row>
    <row r="100" spans="3:22" x14ac:dyDescent="0.25">
      <c r="C100" t="s">
        <v>216</v>
      </c>
      <c r="D100" t="s">
        <v>26</v>
      </c>
      <c r="V100" t="s">
        <v>45</v>
      </c>
    </row>
    <row r="101" spans="3:22" x14ac:dyDescent="0.25">
      <c r="G101" t="s">
        <v>217</v>
      </c>
      <c r="H101" t="s">
        <v>218</v>
      </c>
    </row>
    <row r="102" spans="3:22" x14ac:dyDescent="0.25">
      <c r="I102" t="s">
        <v>219</v>
      </c>
      <c r="J102" t="s">
        <v>95</v>
      </c>
      <c r="K102" t="s">
        <v>147</v>
      </c>
      <c r="L102" t="s">
        <v>97</v>
      </c>
      <c r="M102" t="s">
        <v>98</v>
      </c>
      <c r="N102" t="s">
        <v>594</v>
      </c>
      <c r="O102" t="s">
        <v>595</v>
      </c>
      <c r="P102" t="s">
        <v>98</v>
      </c>
      <c r="Q102" t="s">
        <v>22</v>
      </c>
      <c r="R102" t="s">
        <v>22</v>
      </c>
      <c r="S102" t="s">
        <v>22</v>
      </c>
    </row>
    <row r="103" spans="3:22" x14ac:dyDescent="0.25">
      <c r="I103" t="s">
        <v>220</v>
      </c>
      <c r="J103" t="s">
        <v>51</v>
      </c>
      <c r="K103" t="s">
        <v>147</v>
      </c>
      <c r="L103" t="s">
        <v>97</v>
      </c>
      <c r="M103" t="s">
        <v>98</v>
      </c>
      <c r="N103" t="s">
        <v>594</v>
      </c>
      <c r="O103" t="s">
        <v>595</v>
      </c>
      <c r="P103" t="s">
        <v>98</v>
      </c>
      <c r="Q103" t="s">
        <v>22</v>
      </c>
      <c r="R103" t="s">
        <v>22</v>
      </c>
      <c r="S103" t="s">
        <v>22</v>
      </c>
    </row>
    <row r="104" spans="3:22" x14ac:dyDescent="0.25">
      <c r="I104" t="s">
        <v>221</v>
      </c>
      <c r="J104" t="s">
        <v>62</v>
      </c>
      <c r="K104" t="s">
        <v>147</v>
      </c>
      <c r="L104" t="s">
        <v>97</v>
      </c>
      <c r="M104" t="s">
        <v>98</v>
      </c>
      <c r="N104" t="s">
        <v>594</v>
      </c>
      <c r="O104" t="s">
        <v>595</v>
      </c>
      <c r="P104" t="s">
        <v>98</v>
      </c>
      <c r="Q104" t="s">
        <v>22</v>
      </c>
      <c r="R104" t="s">
        <v>22</v>
      </c>
      <c r="S104" t="s">
        <v>22</v>
      </c>
    </row>
    <row r="105" spans="3:22" x14ac:dyDescent="0.25">
      <c r="I105" t="s">
        <v>222</v>
      </c>
      <c r="J105" t="s">
        <v>546</v>
      </c>
      <c r="K105" t="s">
        <v>147</v>
      </c>
      <c r="L105" t="s">
        <v>97</v>
      </c>
      <c r="M105" t="s">
        <v>98</v>
      </c>
      <c r="N105" t="s">
        <v>594</v>
      </c>
      <c r="O105" t="s">
        <v>595</v>
      </c>
      <c r="P105" t="s">
        <v>98</v>
      </c>
      <c r="Q105" t="s">
        <v>22</v>
      </c>
      <c r="R105" t="s">
        <v>22</v>
      </c>
      <c r="S105" t="s">
        <v>22</v>
      </c>
    </row>
    <row r="106" spans="3:22" x14ac:dyDescent="0.25">
      <c r="I106" t="s">
        <v>223</v>
      </c>
      <c r="J106" t="s">
        <v>547</v>
      </c>
      <c r="K106" t="s">
        <v>147</v>
      </c>
      <c r="L106" t="s">
        <v>107</v>
      </c>
      <c r="M106" t="s">
        <v>98</v>
      </c>
      <c r="N106" t="s">
        <v>594</v>
      </c>
      <c r="O106" t="s">
        <v>595</v>
      </c>
      <c r="P106" t="s">
        <v>98</v>
      </c>
      <c r="Q106" t="s">
        <v>22</v>
      </c>
      <c r="R106" t="s">
        <v>22</v>
      </c>
      <c r="S106" t="s">
        <v>22</v>
      </c>
    </row>
    <row r="107" spans="3:22" x14ac:dyDescent="0.25">
      <c r="I107" t="s">
        <v>224</v>
      </c>
      <c r="J107" t="s">
        <v>225</v>
      </c>
      <c r="K107" t="s">
        <v>147</v>
      </c>
      <c r="L107" t="s">
        <v>107</v>
      </c>
      <c r="M107" t="s">
        <v>98</v>
      </c>
      <c r="N107" t="s">
        <v>594</v>
      </c>
      <c r="O107" t="s">
        <v>595</v>
      </c>
      <c r="P107" t="s">
        <v>98</v>
      </c>
      <c r="Q107" t="s">
        <v>22</v>
      </c>
      <c r="R107" t="s">
        <v>22</v>
      </c>
      <c r="S107" t="s">
        <v>22</v>
      </c>
    </row>
    <row r="108" spans="3:22" x14ac:dyDescent="0.25">
      <c r="I108" t="s">
        <v>226</v>
      </c>
      <c r="J108" t="s">
        <v>227</v>
      </c>
      <c r="K108" t="s">
        <v>147</v>
      </c>
      <c r="L108" t="s">
        <v>107</v>
      </c>
      <c r="M108" t="s">
        <v>98</v>
      </c>
      <c r="N108" t="s">
        <v>594</v>
      </c>
      <c r="O108" t="s">
        <v>595</v>
      </c>
      <c r="P108" t="s">
        <v>98</v>
      </c>
      <c r="Q108" t="s">
        <v>22</v>
      </c>
      <c r="R108" t="s">
        <v>22</v>
      </c>
      <c r="S108" t="s">
        <v>22</v>
      </c>
    </row>
    <row r="109" spans="3:22" x14ac:dyDescent="0.25">
      <c r="I109" t="s">
        <v>228</v>
      </c>
      <c r="J109" t="s">
        <v>229</v>
      </c>
      <c r="K109" t="s">
        <v>147</v>
      </c>
      <c r="L109" t="s">
        <v>107</v>
      </c>
      <c r="M109" t="s">
        <v>98</v>
      </c>
      <c r="N109" t="s">
        <v>594</v>
      </c>
      <c r="O109" t="s">
        <v>595</v>
      </c>
      <c r="P109" t="s">
        <v>98</v>
      </c>
      <c r="Q109" t="s">
        <v>22</v>
      </c>
      <c r="R109" t="s">
        <v>22</v>
      </c>
      <c r="S109" t="s">
        <v>22</v>
      </c>
    </row>
    <row r="110" spans="3:22" x14ac:dyDescent="0.25">
      <c r="I110" t="s">
        <v>230</v>
      </c>
      <c r="J110" t="s">
        <v>231</v>
      </c>
      <c r="K110" t="s">
        <v>147</v>
      </c>
      <c r="L110" t="s">
        <v>107</v>
      </c>
      <c r="M110" t="s">
        <v>98</v>
      </c>
      <c r="N110" t="s">
        <v>594</v>
      </c>
      <c r="O110" t="s">
        <v>595</v>
      </c>
      <c r="P110" t="s">
        <v>98</v>
      </c>
      <c r="Q110" t="s">
        <v>22</v>
      </c>
      <c r="R110" t="s">
        <v>22</v>
      </c>
      <c r="S110" t="s">
        <v>22</v>
      </c>
    </row>
    <row r="111" spans="3:22" x14ac:dyDescent="0.25">
      <c r="I111" t="s">
        <v>232</v>
      </c>
      <c r="J111" t="s">
        <v>233</v>
      </c>
      <c r="K111" t="s">
        <v>147</v>
      </c>
      <c r="L111" t="s">
        <v>107</v>
      </c>
      <c r="M111" t="s">
        <v>98</v>
      </c>
      <c r="N111" t="s">
        <v>594</v>
      </c>
      <c r="O111" t="s">
        <v>595</v>
      </c>
      <c r="P111" t="s">
        <v>98</v>
      </c>
      <c r="Q111" t="s">
        <v>22</v>
      </c>
      <c r="R111" t="s">
        <v>22</v>
      </c>
      <c r="S111" t="s">
        <v>22</v>
      </c>
    </row>
    <row r="112" spans="3:22" x14ac:dyDescent="0.25">
      <c r="I112" t="s">
        <v>234</v>
      </c>
      <c r="J112" t="s">
        <v>235</v>
      </c>
      <c r="K112" t="s">
        <v>147</v>
      </c>
      <c r="L112" t="s">
        <v>107</v>
      </c>
      <c r="M112" t="s">
        <v>98</v>
      </c>
      <c r="N112" t="s">
        <v>594</v>
      </c>
      <c r="O112" t="s">
        <v>595</v>
      </c>
      <c r="P112" t="s">
        <v>98</v>
      </c>
      <c r="Q112" t="s">
        <v>22</v>
      </c>
      <c r="R112" t="s">
        <v>22</v>
      </c>
      <c r="S112" t="s">
        <v>22</v>
      </c>
    </row>
    <row r="113" spans="3:22" x14ac:dyDescent="0.25">
      <c r="I113" t="s">
        <v>236</v>
      </c>
      <c r="J113" t="s">
        <v>237</v>
      </c>
      <c r="K113" t="s">
        <v>147</v>
      </c>
      <c r="L113" t="s">
        <v>107</v>
      </c>
      <c r="M113" t="s">
        <v>98</v>
      </c>
      <c r="N113" t="s">
        <v>594</v>
      </c>
      <c r="O113" t="s">
        <v>595</v>
      </c>
      <c r="P113" t="s">
        <v>98</v>
      </c>
      <c r="Q113" t="s">
        <v>22</v>
      </c>
      <c r="R113" t="s">
        <v>22</v>
      </c>
      <c r="S113" t="s">
        <v>22</v>
      </c>
    </row>
    <row r="114" spans="3:22" x14ac:dyDescent="0.25">
      <c r="I114" t="s">
        <v>549</v>
      </c>
      <c r="J114" t="s">
        <v>548</v>
      </c>
      <c r="K114" t="s">
        <v>147</v>
      </c>
      <c r="L114" t="s">
        <v>595</v>
      </c>
      <c r="M114" t="s">
        <v>98</v>
      </c>
      <c r="N114" t="s">
        <v>594</v>
      </c>
      <c r="O114" t="s">
        <v>595</v>
      </c>
      <c r="P114" t="s">
        <v>98</v>
      </c>
      <c r="Q114" t="s">
        <v>22</v>
      </c>
      <c r="R114" t="s">
        <v>22</v>
      </c>
      <c r="S114" t="s">
        <v>22</v>
      </c>
    </row>
    <row r="115" spans="3:22" x14ac:dyDescent="0.25">
      <c r="G115" t="s">
        <v>238</v>
      </c>
      <c r="H115" t="s">
        <v>23</v>
      </c>
    </row>
    <row r="116" spans="3:22" x14ac:dyDescent="0.25">
      <c r="I116" t="s">
        <v>239</v>
      </c>
      <c r="J116" t="s">
        <v>531</v>
      </c>
      <c r="K116" t="s">
        <v>147</v>
      </c>
      <c r="L116" t="s">
        <v>97</v>
      </c>
      <c r="M116" t="s">
        <v>98</v>
      </c>
      <c r="N116" t="s">
        <v>594</v>
      </c>
      <c r="O116" t="s">
        <v>595</v>
      </c>
      <c r="P116" t="s">
        <v>98</v>
      </c>
      <c r="Q116" t="s">
        <v>22</v>
      </c>
      <c r="R116" t="s">
        <v>22</v>
      </c>
      <c r="S116" t="s">
        <v>22</v>
      </c>
    </row>
    <row r="117" spans="3:22" x14ac:dyDescent="0.25">
      <c r="I117" t="s">
        <v>240</v>
      </c>
      <c r="J117" t="s">
        <v>49</v>
      </c>
      <c r="K117" t="s">
        <v>147</v>
      </c>
      <c r="L117" t="s">
        <v>97</v>
      </c>
      <c r="M117" t="s">
        <v>98</v>
      </c>
      <c r="N117" t="s">
        <v>594</v>
      </c>
      <c r="O117" t="s">
        <v>595</v>
      </c>
      <c r="P117" t="s">
        <v>98</v>
      </c>
      <c r="Q117" t="s">
        <v>22</v>
      </c>
      <c r="R117" t="s">
        <v>22</v>
      </c>
      <c r="S117" t="s">
        <v>22</v>
      </c>
    </row>
    <row r="118" spans="3:22" x14ac:dyDescent="0.25">
      <c r="I118" t="s">
        <v>241</v>
      </c>
      <c r="J118" t="s">
        <v>53</v>
      </c>
      <c r="K118" t="s">
        <v>147</v>
      </c>
      <c r="L118" t="s">
        <v>97</v>
      </c>
      <c r="M118" t="s">
        <v>98</v>
      </c>
      <c r="N118" t="s">
        <v>594</v>
      </c>
      <c r="O118" t="s">
        <v>595</v>
      </c>
      <c r="P118" t="s">
        <v>98</v>
      </c>
      <c r="Q118" t="s">
        <v>22</v>
      </c>
      <c r="R118" t="s">
        <v>22</v>
      </c>
      <c r="S118" t="s">
        <v>22</v>
      </c>
    </row>
    <row r="119" spans="3:22" x14ac:dyDescent="0.25">
      <c r="I119" t="s">
        <v>242</v>
      </c>
      <c r="J119" t="s">
        <v>48</v>
      </c>
      <c r="K119" t="s">
        <v>147</v>
      </c>
      <c r="L119" t="s">
        <v>97</v>
      </c>
      <c r="M119" t="s">
        <v>98</v>
      </c>
      <c r="N119" t="s">
        <v>594</v>
      </c>
      <c r="O119" t="s">
        <v>595</v>
      </c>
      <c r="P119" t="s">
        <v>98</v>
      </c>
      <c r="Q119" t="s">
        <v>22</v>
      </c>
      <c r="R119" t="s">
        <v>22</v>
      </c>
      <c r="S119" t="s">
        <v>22</v>
      </c>
    </row>
    <row r="120" spans="3:22" x14ac:dyDescent="0.25">
      <c r="I120" t="s">
        <v>243</v>
      </c>
      <c r="J120" t="s">
        <v>533</v>
      </c>
      <c r="K120" t="s">
        <v>147</v>
      </c>
      <c r="L120" t="s">
        <v>97</v>
      </c>
      <c r="M120" t="s">
        <v>98</v>
      </c>
      <c r="N120" t="s">
        <v>594</v>
      </c>
      <c r="O120" t="s">
        <v>595</v>
      </c>
      <c r="P120" t="s">
        <v>98</v>
      </c>
      <c r="Q120" t="s">
        <v>22</v>
      </c>
      <c r="R120" t="s">
        <v>22</v>
      </c>
      <c r="S120" t="s">
        <v>22</v>
      </c>
    </row>
    <row r="121" spans="3:22" x14ac:dyDescent="0.25">
      <c r="I121" t="s">
        <v>244</v>
      </c>
      <c r="J121" t="s">
        <v>56</v>
      </c>
      <c r="K121" t="s">
        <v>147</v>
      </c>
      <c r="L121" t="s">
        <v>135</v>
      </c>
      <c r="M121" t="s">
        <v>98</v>
      </c>
      <c r="N121" t="s">
        <v>594</v>
      </c>
      <c r="O121" t="s">
        <v>595</v>
      </c>
      <c r="P121" t="s">
        <v>98</v>
      </c>
      <c r="Q121" t="s">
        <v>22</v>
      </c>
      <c r="R121" t="s">
        <v>22</v>
      </c>
      <c r="S121" t="s">
        <v>22</v>
      </c>
    </row>
    <row r="122" spans="3:22" x14ac:dyDescent="0.25">
      <c r="I122" t="s">
        <v>511</v>
      </c>
      <c r="J122" t="s">
        <v>508</v>
      </c>
      <c r="K122" t="s">
        <v>147</v>
      </c>
      <c r="L122" t="s">
        <v>506</v>
      </c>
      <c r="M122" t="s">
        <v>98</v>
      </c>
      <c r="N122" t="s">
        <v>594</v>
      </c>
      <c r="O122" t="s">
        <v>595</v>
      </c>
      <c r="P122" t="s">
        <v>98</v>
      </c>
      <c r="Q122" t="s">
        <v>22</v>
      </c>
      <c r="R122" t="s">
        <v>22</v>
      </c>
      <c r="S122" t="s">
        <v>22</v>
      </c>
    </row>
    <row r="123" spans="3:22" x14ac:dyDescent="0.25">
      <c r="C123" t="s">
        <v>245</v>
      </c>
      <c r="D123" t="s">
        <v>27</v>
      </c>
      <c r="V123" t="s">
        <v>45</v>
      </c>
    </row>
    <row r="124" spans="3:22" x14ac:dyDescent="0.25">
      <c r="G124" t="s">
        <v>246</v>
      </c>
      <c r="H124" t="s">
        <v>247</v>
      </c>
    </row>
    <row r="125" spans="3:22" x14ac:dyDescent="0.25">
      <c r="I125" t="s">
        <v>248</v>
      </c>
      <c r="J125" t="s">
        <v>95</v>
      </c>
      <c r="K125" t="s">
        <v>147</v>
      </c>
      <c r="L125" t="s">
        <v>97</v>
      </c>
      <c r="M125" t="s">
        <v>98</v>
      </c>
      <c r="N125" t="s">
        <v>594</v>
      </c>
      <c r="O125" t="s">
        <v>595</v>
      </c>
      <c r="P125" t="s">
        <v>98</v>
      </c>
      <c r="Q125" t="s">
        <v>22</v>
      </c>
      <c r="R125" t="s">
        <v>22</v>
      </c>
      <c r="S125" t="s">
        <v>22</v>
      </c>
    </row>
    <row r="126" spans="3:22" x14ac:dyDescent="0.25">
      <c r="I126" t="s">
        <v>249</v>
      </c>
      <c r="J126" t="s">
        <v>62</v>
      </c>
      <c r="K126" t="s">
        <v>147</v>
      </c>
      <c r="L126" t="s">
        <v>97</v>
      </c>
      <c r="M126" t="s">
        <v>98</v>
      </c>
      <c r="N126" t="s">
        <v>594</v>
      </c>
      <c r="O126" t="s">
        <v>595</v>
      </c>
      <c r="P126" t="s">
        <v>98</v>
      </c>
      <c r="Q126" t="s">
        <v>22</v>
      </c>
      <c r="R126" t="s">
        <v>22</v>
      </c>
      <c r="S126" t="s">
        <v>22</v>
      </c>
    </row>
    <row r="127" spans="3:22" x14ac:dyDescent="0.25">
      <c r="I127" t="s">
        <v>250</v>
      </c>
      <c r="J127" t="s">
        <v>103</v>
      </c>
      <c r="K127" t="s">
        <v>147</v>
      </c>
      <c r="L127" t="s">
        <v>97</v>
      </c>
      <c r="M127" t="s">
        <v>98</v>
      </c>
      <c r="N127" t="s">
        <v>594</v>
      </c>
      <c r="O127" t="s">
        <v>595</v>
      </c>
      <c r="P127" t="s">
        <v>98</v>
      </c>
      <c r="Q127" t="s">
        <v>22</v>
      </c>
      <c r="R127" t="s">
        <v>22</v>
      </c>
      <c r="S127" t="s">
        <v>22</v>
      </c>
    </row>
    <row r="128" spans="3:22" x14ac:dyDescent="0.25">
      <c r="I128" t="s">
        <v>251</v>
      </c>
      <c r="J128" t="s">
        <v>550</v>
      </c>
      <c r="K128" t="s">
        <v>147</v>
      </c>
      <c r="L128" t="s">
        <v>97</v>
      </c>
      <c r="M128" t="s">
        <v>98</v>
      </c>
      <c r="N128" t="s">
        <v>594</v>
      </c>
      <c r="O128" t="s">
        <v>595</v>
      </c>
      <c r="P128" t="s">
        <v>98</v>
      </c>
      <c r="Q128" t="s">
        <v>22</v>
      </c>
      <c r="R128" t="s">
        <v>22</v>
      </c>
      <c r="S128" t="s">
        <v>22</v>
      </c>
    </row>
    <row r="129" spans="7:19" x14ac:dyDescent="0.25">
      <c r="I129" t="s">
        <v>252</v>
      </c>
      <c r="J129" t="s">
        <v>551</v>
      </c>
      <c r="K129" t="s">
        <v>147</v>
      </c>
      <c r="L129" t="s">
        <v>107</v>
      </c>
      <c r="M129" t="s">
        <v>98</v>
      </c>
      <c r="N129" t="s">
        <v>594</v>
      </c>
      <c r="O129" t="s">
        <v>595</v>
      </c>
      <c r="P129" t="s">
        <v>98</v>
      </c>
      <c r="Q129" t="s">
        <v>22</v>
      </c>
      <c r="R129" t="s">
        <v>22</v>
      </c>
      <c r="S129" t="s">
        <v>22</v>
      </c>
    </row>
    <row r="130" spans="7:19" x14ac:dyDescent="0.25">
      <c r="I130" t="s">
        <v>253</v>
      </c>
      <c r="J130" t="s">
        <v>552</v>
      </c>
      <c r="K130" t="s">
        <v>147</v>
      </c>
      <c r="L130" t="s">
        <v>107</v>
      </c>
      <c r="M130" t="s">
        <v>98</v>
      </c>
      <c r="N130" t="s">
        <v>594</v>
      </c>
      <c r="O130" t="s">
        <v>595</v>
      </c>
      <c r="P130" t="s">
        <v>98</v>
      </c>
      <c r="Q130" t="s">
        <v>22</v>
      </c>
      <c r="R130" t="s">
        <v>22</v>
      </c>
      <c r="S130" t="s">
        <v>22</v>
      </c>
    </row>
    <row r="131" spans="7:19" x14ac:dyDescent="0.25">
      <c r="I131" t="s">
        <v>254</v>
      </c>
      <c r="J131" t="s">
        <v>255</v>
      </c>
      <c r="K131" t="s">
        <v>147</v>
      </c>
      <c r="L131" t="s">
        <v>107</v>
      </c>
      <c r="M131" t="s">
        <v>98</v>
      </c>
      <c r="N131" t="s">
        <v>594</v>
      </c>
      <c r="O131" t="s">
        <v>595</v>
      </c>
      <c r="P131" t="s">
        <v>98</v>
      </c>
    </row>
    <row r="132" spans="7:19" x14ac:dyDescent="0.25">
      <c r="I132" t="s">
        <v>256</v>
      </c>
      <c r="J132" t="s">
        <v>257</v>
      </c>
      <c r="K132" t="s">
        <v>147</v>
      </c>
      <c r="L132" t="s">
        <v>107</v>
      </c>
      <c r="M132" t="s">
        <v>98</v>
      </c>
      <c r="N132" t="s">
        <v>594</v>
      </c>
      <c r="O132" t="s">
        <v>595</v>
      </c>
      <c r="P132" t="s">
        <v>98</v>
      </c>
      <c r="Q132" t="s">
        <v>22</v>
      </c>
      <c r="R132" t="s">
        <v>22</v>
      </c>
      <c r="S132" t="s">
        <v>22</v>
      </c>
    </row>
    <row r="133" spans="7:19" x14ac:dyDescent="0.25">
      <c r="I133" t="s">
        <v>258</v>
      </c>
      <c r="J133" t="s">
        <v>259</v>
      </c>
      <c r="K133" t="s">
        <v>147</v>
      </c>
      <c r="L133" t="s">
        <v>107</v>
      </c>
      <c r="M133" t="s">
        <v>98</v>
      </c>
      <c r="N133" t="s">
        <v>594</v>
      </c>
      <c r="O133" t="s">
        <v>595</v>
      </c>
      <c r="P133" t="s">
        <v>98</v>
      </c>
      <c r="Q133" t="s">
        <v>22</v>
      </c>
      <c r="R133" t="s">
        <v>22</v>
      </c>
      <c r="S133" t="s">
        <v>22</v>
      </c>
    </row>
    <row r="134" spans="7:19" x14ac:dyDescent="0.25">
      <c r="I134" t="s">
        <v>260</v>
      </c>
      <c r="J134" t="s">
        <v>261</v>
      </c>
      <c r="K134" t="s">
        <v>147</v>
      </c>
      <c r="L134" t="s">
        <v>107</v>
      </c>
      <c r="M134" t="s">
        <v>98</v>
      </c>
      <c r="N134" t="s">
        <v>594</v>
      </c>
      <c r="O134" t="s">
        <v>595</v>
      </c>
      <c r="P134" t="s">
        <v>98</v>
      </c>
      <c r="Q134" t="s">
        <v>22</v>
      </c>
      <c r="R134" t="s">
        <v>22</v>
      </c>
      <c r="S134" t="s">
        <v>22</v>
      </c>
    </row>
    <row r="135" spans="7:19" x14ac:dyDescent="0.25">
      <c r="I135" t="s">
        <v>262</v>
      </c>
      <c r="J135" t="s">
        <v>263</v>
      </c>
      <c r="K135" t="s">
        <v>147</v>
      </c>
      <c r="L135" t="s">
        <v>107</v>
      </c>
      <c r="M135" t="s">
        <v>98</v>
      </c>
      <c r="N135" t="s">
        <v>594</v>
      </c>
      <c r="O135" t="s">
        <v>595</v>
      </c>
      <c r="P135" t="s">
        <v>98</v>
      </c>
      <c r="Q135" t="s">
        <v>22</v>
      </c>
      <c r="R135" t="s">
        <v>22</v>
      </c>
      <c r="S135" t="s">
        <v>22</v>
      </c>
    </row>
    <row r="136" spans="7:19" x14ac:dyDescent="0.25">
      <c r="I136" t="s">
        <v>264</v>
      </c>
      <c r="J136" t="s">
        <v>265</v>
      </c>
      <c r="K136" t="s">
        <v>147</v>
      </c>
      <c r="L136" t="s">
        <v>107</v>
      </c>
      <c r="M136" t="s">
        <v>98</v>
      </c>
      <c r="N136" t="s">
        <v>594</v>
      </c>
      <c r="O136" t="s">
        <v>595</v>
      </c>
      <c r="P136" t="s">
        <v>98</v>
      </c>
      <c r="Q136" t="s">
        <v>22</v>
      </c>
      <c r="R136" t="s">
        <v>22</v>
      </c>
      <c r="S136" t="s">
        <v>22</v>
      </c>
    </row>
    <row r="137" spans="7:19" x14ac:dyDescent="0.25">
      <c r="I137" t="s">
        <v>266</v>
      </c>
      <c r="J137" t="s">
        <v>267</v>
      </c>
      <c r="K137" t="s">
        <v>147</v>
      </c>
      <c r="L137" t="s">
        <v>107</v>
      </c>
      <c r="M137" t="s">
        <v>98</v>
      </c>
      <c r="N137" t="s">
        <v>594</v>
      </c>
      <c r="O137" t="s">
        <v>595</v>
      </c>
      <c r="P137" t="s">
        <v>98</v>
      </c>
      <c r="Q137" t="s">
        <v>22</v>
      </c>
      <c r="R137" t="s">
        <v>22</v>
      </c>
      <c r="S137" t="s">
        <v>22</v>
      </c>
    </row>
    <row r="138" spans="7:19" x14ac:dyDescent="0.25">
      <c r="I138" t="s">
        <v>268</v>
      </c>
      <c r="J138" t="s">
        <v>269</v>
      </c>
      <c r="K138" t="s">
        <v>147</v>
      </c>
      <c r="L138" t="s">
        <v>107</v>
      </c>
      <c r="M138" t="s">
        <v>98</v>
      </c>
      <c r="N138" t="s">
        <v>594</v>
      </c>
      <c r="O138" t="s">
        <v>595</v>
      </c>
      <c r="P138" t="s">
        <v>98</v>
      </c>
      <c r="Q138" t="s">
        <v>22</v>
      </c>
      <c r="R138" t="s">
        <v>22</v>
      </c>
      <c r="S138" t="s">
        <v>22</v>
      </c>
    </row>
    <row r="139" spans="7:19" x14ac:dyDescent="0.25">
      <c r="I139" t="s">
        <v>554</v>
      </c>
      <c r="J139" t="s">
        <v>553</v>
      </c>
      <c r="K139" t="s">
        <v>147</v>
      </c>
      <c r="L139" t="s">
        <v>595</v>
      </c>
      <c r="M139" t="s">
        <v>98</v>
      </c>
      <c r="N139" t="s">
        <v>594</v>
      </c>
      <c r="O139" t="s">
        <v>595</v>
      </c>
      <c r="P139" t="s">
        <v>98</v>
      </c>
      <c r="Q139" t="s">
        <v>22</v>
      </c>
      <c r="R139" t="s">
        <v>22</v>
      </c>
      <c r="S139" t="s">
        <v>22</v>
      </c>
    </row>
    <row r="140" spans="7:19" x14ac:dyDescent="0.25">
      <c r="I140" t="s">
        <v>556</v>
      </c>
      <c r="J140" t="s">
        <v>555</v>
      </c>
      <c r="K140" t="s">
        <v>147</v>
      </c>
      <c r="L140" t="s">
        <v>595</v>
      </c>
      <c r="M140" t="s">
        <v>98</v>
      </c>
      <c r="N140" t="s">
        <v>594</v>
      </c>
      <c r="O140" t="s">
        <v>595</v>
      </c>
      <c r="P140" t="s">
        <v>98</v>
      </c>
      <c r="Q140" t="s">
        <v>22</v>
      </c>
      <c r="R140" t="s">
        <v>22</v>
      </c>
      <c r="S140" t="s">
        <v>22</v>
      </c>
    </row>
    <row r="141" spans="7:19" x14ac:dyDescent="0.25">
      <c r="G141" t="s">
        <v>270</v>
      </c>
      <c r="H141" t="s">
        <v>23</v>
      </c>
    </row>
    <row r="142" spans="7:19" x14ac:dyDescent="0.25">
      <c r="I142" t="s">
        <v>271</v>
      </c>
      <c r="J142" t="s">
        <v>531</v>
      </c>
      <c r="K142" t="s">
        <v>147</v>
      </c>
      <c r="L142" t="s">
        <v>97</v>
      </c>
      <c r="M142" t="s">
        <v>98</v>
      </c>
      <c r="N142" t="s">
        <v>594</v>
      </c>
      <c r="O142" t="s">
        <v>595</v>
      </c>
      <c r="P142" t="s">
        <v>98</v>
      </c>
      <c r="Q142" t="s">
        <v>22</v>
      </c>
      <c r="R142" t="s">
        <v>22</v>
      </c>
      <c r="S142" t="s">
        <v>22</v>
      </c>
    </row>
    <row r="143" spans="7:19" x14ac:dyDescent="0.25">
      <c r="I143" t="s">
        <v>272</v>
      </c>
      <c r="J143" t="s">
        <v>532</v>
      </c>
      <c r="K143" t="s">
        <v>147</v>
      </c>
      <c r="L143" t="s">
        <v>97</v>
      </c>
      <c r="M143" t="s">
        <v>98</v>
      </c>
      <c r="N143" t="s">
        <v>594</v>
      </c>
      <c r="O143" t="s">
        <v>595</v>
      </c>
      <c r="P143" t="s">
        <v>98</v>
      </c>
      <c r="Q143" t="s">
        <v>22</v>
      </c>
      <c r="R143" t="s">
        <v>22</v>
      </c>
      <c r="S143" t="s">
        <v>22</v>
      </c>
    </row>
    <row r="144" spans="7:19" x14ac:dyDescent="0.25">
      <c r="I144" t="s">
        <v>273</v>
      </c>
      <c r="J144" t="s">
        <v>49</v>
      </c>
      <c r="K144" t="s">
        <v>147</v>
      </c>
      <c r="L144" t="s">
        <v>97</v>
      </c>
      <c r="M144" t="s">
        <v>98</v>
      </c>
      <c r="N144" t="s">
        <v>594</v>
      </c>
      <c r="O144" t="s">
        <v>595</v>
      </c>
      <c r="P144" t="s">
        <v>98</v>
      </c>
      <c r="Q144" t="s">
        <v>22</v>
      </c>
      <c r="R144" t="s">
        <v>22</v>
      </c>
      <c r="S144" t="s">
        <v>22</v>
      </c>
    </row>
    <row r="145" spans="3:22" x14ac:dyDescent="0.25">
      <c r="I145" t="s">
        <v>274</v>
      </c>
      <c r="J145" t="s">
        <v>53</v>
      </c>
      <c r="K145" t="s">
        <v>147</v>
      </c>
      <c r="L145" t="s">
        <v>97</v>
      </c>
      <c r="M145" t="s">
        <v>98</v>
      </c>
      <c r="N145" t="s">
        <v>594</v>
      </c>
      <c r="O145" t="s">
        <v>595</v>
      </c>
      <c r="P145" t="s">
        <v>98</v>
      </c>
      <c r="Q145" t="s">
        <v>22</v>
      </c>
      <c r="R145" t="s">
        <v>22</v>
      </c>
      <c r="S145" t="s">
        <v>22</v>
      </c>
    </row>
    <row r="146" spans="3:22" x14ac:dyDescent="0.25">
      <c r="I146" t="s">
        <v>275</v>
      </c>
      <c r="J146" t="s">
        <v>48</v>
      </c>
      <c r="K146" t="s">
        <v>147</v>
      </c>
      <c r="L146" t="s">
        <v>97</v>
      </c>
      <c r="M146" t="s">
        <v>98</v>
      </c>
      <c r="N146" t="s">
        <v>594</v>
      </c>
      <c r="O146" t="s">
        <v>595</v>
      </c>
      <c r="P146" t="s">
        <v>98</v>
      </c>
      <c r="Q146" t="s">
        <v>22</v>
      </c>
      <c r="R146" t="s">
        <v>22</v>
      </c>
      <c r="S146" t="s">
        <v>22</v>
      </c>
    </row>
    <row r="147" spans="3:22" x14ac:dyDescent="0.25">
      <c r="I147" t="s">
        <v>276</v>
      </c>
      <c r="J147" t="s">
        <v>50</v>
      </c>
      <c r="K147" t="s">
        <v>147</v>
      </c>
      <c r="L147" t="s">
        <v>97</v>
      </c>
      <c r="M147" t="s">
        <v>98</v>
      </c>
      <c r="N147" t="s">
        <v>594</v>
      </c>
      <c r="O147" t="s">
        <v>595</v>
      </c>
      <c r="P147" t="s">
        <v>98</v>
      </c>
      <c r="Q147" t="s">
        <v>22</v>
      </c>
      <c r="R147" t="s">
        <v>22</v>
      </c>
      <c r="S147" t="s">
        <v>22</v>
      </c>
    </row>
    <row r="148" spans="3:22" x14ac:dyDescent="0.25">
      <c r="I148" t="s">
        <v>277</v>
      </c>
      <c r="J148" t="s">
        <v>55</v>
      </c>
      <c r="K148" t="s">
        <v>147</v>
      </c>
      <c r="L148" t="s">
        <v>97</v>
      </c>
      <c r="M148" t="s">
        <v>98</v>
      </c>
      <c r="N148" t="s">
        <v>594</v>
      </c>
      <c r="O148" t="s">
        <v>595</v>
      </c>
      <c r="P148" t="s">
        <v>98</v>
      </c>
      <c r="Q148" t="s">
        <v>22</v>
      </c>
      <c r="R148" t="s">
        <v>22</v>
      </c>
      <c r="S148" t="s">
        <v>22</v>
      </c>
    </row>
    <row r="149" spans="3:22" x14ac:dyDescent="0.25">
      <c r="I149" t="s">
        <v>278</v>
      </c>
      <c r="J149" t="s">
        <v>533</v>
      </c>
      <c r="K149" t="s">
        <v>147</v>
      </c>
      <c r="L149" t="s">
        <v>97</v>
      </c>
      <c r="M149" t="s">
        <v>98</v>
      </c>
      <c r="N149" t="s">
        <v>594</v>
      </c>
      <c r="O149" t="s">
        <v>595</v>
      </c>
      <c r="P149" t="s">
        <v>98</v>
      </c>
      <c r="Q149" t="s">
        <v>22</v>
      </c>
      <c r="R149" t="s">
        <v>22</v>
      </c>
      <c r="S149" t="s">
        <v>22</v>
      </c>
    </row>
    <row r="150" spans="3:22" x14ac:dyDescent="0.25">
      <c r="I150" t="s">
        <v>279</v>
      </c>
      <c r="J150" t="s">
        <v>56</v>
      </c>
      <c r="K150" t="s">
        <v>147</v>
      </c>
      <c r="L150" t="s">
        <v>135</v>
      </c>
      <c r="M150" t="s">
        <v>98</v>
      </c>
      <c r="N150" t="s">
        <v>594</v>
      </c>
      <c r="O150" t="s">
        <v>595</v>
      </c>
      <c r="P150" t="s">
        <v>98</v>
      </c>
      <c r="Q150" t="s">
        <v>22</v>
      </c>
      <c r="R150" t="s">
        <v>22</v>
      </c>
      <c r="S150" t="s">
        <v>22</v>
      </c>
    </row>
    <row r="151" spans="3:22" x14ac:dyDescent="0.25">
      <c r="I151" t="s">
        <v>512</v>
      </c>
      <c r="J151" t="s">
        <v>508</v>
      </c>
      <c r="K151" t="s">
        <v>147</v>
      </c>
      <c r="L151" t="s">
        <v>506</v>
      </c>
      <c r="M151" t="s">
        <v>98</v>
      </c>
      <c r="N151" t="s">
        <v>594</v>
      </c>
      <c r="O151" t="s">
        <v>595</v>
      </c>
      <c r="P151" t="s">
        <v>98</v>
      </c>
      <c r="Q151" t="s">
        <v>22</v>
      </c>
      <c r="R151" t="s">
        <v>22</v>
      </c>
      <c r="S151" t="s">
        <v>22</v>
      </c>
    </row>
    <row r="152" spans="3:22" x14ac:dyDescent="0.25">
      <c r="C152" t="s">
        <v>280</v>
      </c>
      <c r="D152" t="s">
        <v>28</v>
      </c>
      <c r="V152" t="s">
        <v>45</v>
      </c>
    </row>
    <row r="153" spans="3:22" x14ac:dyDescent="0.25">
      <c r="G153" t="s">
        <v>281</v>
      </c>
      <c r="H153" t="s">
        <v>282</v>
      </c>
    </row>
    <row r="154" spans="3:22" x14ac:dyDescent="0.25">
      <c r="I154" t="s">
        <v>283</v>
      </c>
      <c r="J154" t="s">
        <v>95</v>
      </c>
      <c r="K154" t="s">
        <v>147</v>
      </c>
      <c r="L154" t="s">
        <v>97</v>
      </c>
      <c r="M154" t="s">
        <v>98</v>
      </c>
      <c r="N154" t="s">
        <v>594</v>
      </c>
      <c r="O154" t="s">
        <v>595</v>
      </c>
      <c r="P154" t="s">
        <v>98</v>
      </c>
      <c r="Q154" t="s">
        <v>22</v>
      </c>
      <c r="R154" t="s">
        <v>22</v>
      </c>
      <c r="S154" t="s">
        <v>22</v>
      </c>
    </row>
    <row r="155" spans="3:22" x14ac:dyDescent="0.25">
      <c r="I155" t="s">
        <v>284</v>
      </c>
      <c r="J155" t="s">
        <v>51</v>
      </c>
      <c r="K155" t="s">
        <v>147</v>
      </c>
      <c r="L155" t="s">
        <v>97</v>
      </c>
      <c r="M155" t="s">
        <v>98</v>
      </c>
      <c r="N155" t="s">
        <v>594</v>
      </c>
      <c r="O155" t="s">
        <v>595</v>
      </c>
      <c r="P155" t="s">
        <v>98</v>
      </c>
      <c r="Q155" t="s">
        <v>22</v>
      </c>
      <c r="R155" t="s">
        <v>22</v>
      </c>
      <c r="S155" t="s">
        <v>22</v>
      </c>
    </row>
    <row r="156" spans="3:22" x14ac:dyDescent="0.25">
      <c r="I156" t="s">
        <v>285</v>
      </c>
      <c r="J156" t="s">
        <v>62</v>
      </c>
      <c r="K156" t="s">
        <v>147</v>
      </c>
      <c r="L156" t="s">
        <v>97</v>
      </c>
      <c r="M156" t="s">
        <v>98</v>
      </c>
      <c r="N156" t="s">
        <v>594</v>
      </c>
      <c r="O156" t="s">
        <v>595</v>
      </c>
      <c r="P156" t="s">
        <v>98</v>
      </c>
      <c r="Q156" t="s">
        <v>22</v>
      </c>
      <c r="R156" t="s">
        <v>22</v>
      </c>
      <c r="S156" t="s">
        <v>22</v>
      </c>
    </row>
    <row r="157" spans="3:22" x14ac:dyDescent="0.25">
      <c r="I157" t="s">
        <v>286</v>
      </c>
      <c r="J157" t="s">
        <v>103</v>
      </c>
      <c r="K157" t="s">
        <v>147</v>
      </c>
      <c r="L157" t="s">
        <v>97</v>
      </c>
      <c r="M157" t="s">
        <v>98</v>
      </c>
      <c r="N157" t="s">
        <v>594</v>
      </c>
      <c r="O157" t="s">
        <v>595</v>
      </c>
      <c r="P157" t="s">
        <v>98</v>
      </c>
      <c r="Q157" t="s">
        <v>22</v>
      </c>
      <c r="R157" t="s">
        <v>22</v>
      </c>
      <c r="S157" t="s">
        <v>22</v>
      </c>
    </row>
    <row r="158" spans="3:22" x14ac:dyDescent="0.25">
      <c r="I158" t="s">
        <v>287</v>
      </c>
      <c r="J158" t="s">
        <v>557</v>
      </c>
      <c r="K158" t="s">
        <v>147</v>
      </c>
      <c r="L158" t="s">
        <v>97</v>
      </c>
      <c r="M158" t="s">
        <v>98</v>
      </c>
      <c r="N158" t="s">
        <v>594</v>
      </c>
      <c r="O158" t="s">
        <v>595</v>
      </c>
      <c r="P158" t="s">
        <v>98</v>
      </c>
      <c r="Q158" t="s">
        <v>22</v>
      </c>
      <c r="R158" t="s">
        <v>22</v>
      </c>
      <c r="S158" t="s">
        <v>22</v>
      </c>
    </row>
    <row r="159" spans="3:22" x14ac:dyDescent="0.25">
      <c r="I159" t="s">
        <v>288</v>
      </c>
      <c r="J159" t="s">
        <v>558</v>
      </c>
      <c r="K159" t="s">
        <v>147</v>
      </c>
      <c r="L159" t="s">
        <v>107</v>
      </c>
      <c r="M159" t="s">
        <v>98</v>
      </c>
      <c r="N159" t="s">
        <v>594</v>
      </c>
      <c r="O159" t="s">
        <v>595</v>
      </c>
      <c r="P159" t="s">
        <v>98</v>
      </c>
      <c r="Q159" t="s">
        <v>22</v>
      </c>
      <c r="R159" t="s">
        <v>22</v>
      </c>
      <c r="S159" t="s">
        <v>22</v>
      </c>
    </row>
    <row r="160" spans="3:22" x14ac:dyDescent="0.25">
      <c r="I160" t="s">
        <v>289</v>
      </c>
      <c r="J160" t="s">
        <v>596</v>
      </c>
      <c r="K160" t="s">
        <v>147</v>
      </c>
      <c r="L160" t="s">
        <v>107</v>
      </c>
      <c r="M160" t="s">
        <v>98</v>
      </c>
      <c r="N160" t="s">
        <v>594</v>
      </c>
      <c r="O160" t="s">
        <v>595</v>
      </c>
      <c r="P160" t="s">
        <v>98</v>
      </c>
      <c r="Q160" t="s">
        <v>22</v>
      </c>
      <c r="R160" t="s">
        <v>22</v>
      </c>
      <c r="S160" t="s">
        <v>22</v>
      </c>
    </row>
    <row r="161" spans="7:19" x14ac:dyDescent="0.25">
      <c r="I161" t="s">
        <v>290</v>
      </c>
      <c r="J161" t="s">
        <v>291</v>
      </c>
      <c r="K161" t="s">
        <v>147</v>
      </c>
      <c r="L161" t="s">
        <v>107</v>
      </c>
      <c r="M161" t="s">
        <v>98</v>
      </c>
      <c r="N161" t="s">
        <v>594</v>
      </c>
      <c r="O161" t="s">
        <v>595</v>
      </c>
      <c r="P161" t="s">
        <v>98</v>
      </c>
    </row>
    <row r="162" spans="7:19" x14ac:dyDescent="0.25">
      <c r="I162" t="s">
        <v>292</v>
      </c>
      <c r="J162" t="s">
        <v>293</v>
      </c>
      <c r="K162" t="s">
        <v>147</v>
      </c>
      <c r="L162" t="s">
        <v>107</v>
      </c>
      <c r="M162" t="s">
        <v>98</v>
      </c>
      <c r="N162" t="s">
        <v>594</v>
      </c>
      <c r="O162" t="s">
        <v>595</v>
      </c>
      <c r="P162" t="s">
        <v>98</v>
      </c>
      <c r="Q162" t="s">
        <v>22</v>
      </c>
      <c r="R162" t="s">
        <v>22</v>
      </c>
      <c r="S162" t="s">
        <v>22</v>
      </c>
    </row>
    <row r="163" spans="7:19" x14ac:dyDescent="0.25">
      <c r="I163" t="s">
        <v>294</v>
      </c>
      <c r="J163" t="s">
        <v>295</v>
      </c>
      <c r="K163" t="s">
        <v>147</v>
      </c>
      <c r="L163" t="s">
        <v>107</v>
      </c>
      <c r="M163" t="s">
        <v>98</v>
      </c>
      <c r="N163" t="s">
        <v>594</v>
      </c>
      <c r="O163" t="s">
        <v>595</v>
      </c>
      <c r="P163" t="s">
        <v>98</v>
      </c>
      <c r="Q163" t="s">
        <v>22</v>
      </c>
      <c r="R163" t="s">
        <v>22</v>
      </c>
      <c r="S163" t="s">
        <v>22</v>
      </c>
    </row>
    <row r="164" spans="7:19" x14ac:dyDescent="0.25">
      <c r="I164" t="s">
        <v>296</v>
      </c>
      <c r="J164" t="s">
        <v>297</v>
      </c>
      <c r="K164" t="s">
        <v>147</v>
      </c>
      <c r="L164" t="s">
        <v>107</v>
      </c>
      <c r="M164" t="s">
        <v>98</v>
      </c>
      <c r="N164" t="s">
        <v>594</v>
      </c>
      <c r="O164" t="s">
        <v>595</v>
      </c>
      <c r="P164" t="s">
        <v>98</v>
      </c>
      <c r="Q164" t="s">
        <v>22</v>
      </c>
      <c r="R164" t="s">
        <v>22</v>
      </c>
      <c r="S164" t="s">
        <v>22</v>
      </c>
    </row>
    <row r="165" spans="7:19" x14ac:dyDescent="0.25">
      <c r="I165" t="s">
        <v>298</v>
      </c>
      <c r="J165" t="s">
        <v>299</v>
      </c>
      <c r="K165" t="s">
        <v>147</v>
      </c>
      <c r="L165" t="s">
        <v>107</v>
      </c>
      <c r="M165" t="s">
        <v>98</v>
      </c>
      <c r="N165" t="s">
        <v>594</v>
      </c>
      <c r="O165" t="s">
        <v>595</v>
      </c>
      <c r="P165" t="s">
        <v>98</v>
      </c>
      <c r="Q165" t="s">
        <v>22</v>
      </c>
      <c r="R165" t="s">
        <v>22</v>
      </c>
      <c r="S165" t="s">
        <v>22</v>
      </c>
    </row>
    <row r="166" spans="7:19" x14ac:dyDescent="0.25">
      <c r="I166" t="s">
        <v>300</v>
      </c>
      <c r="J166" t="s">
        <v>513</v>
      </c>
      <c r="K166" t="s">
        <v>147</v>
      </c>
      <c r="L166" t="s">
        <v>107</v>
      </c>
      <c r="M166" t="s">
        <v>98</v>
      </c>
      <c r="N166" t="s">
        <v>594</v>
      </c>
      <c r="O166" t="s">
        <v>595</v>
      </c>
      <c r="P166" t="s">
        <v>98</v>
      </c>
      <c r="Q166" t="s">
        <v>22</v>
      </c>
      <c r="R166" t="s">
        <v>22</v>
      </c>
      <c r="S166" t="s">
        <v>22</v>
      </c>
    </row>
    <row r="167" spans="7:19" x14ac:dyDescent="0.25">
      <c r="I167" t="s">
        <v>301</v>
      </c>
      <c r="J167" t="s">
        <v>302</v>
      </c>
      <c r="K167" t="s">
        <v>147</v>
      </c>
      <c r="L167" t="s">
        <v>107</v>
      </c>
      <c r="M167" t="s">
        <v>98</v>
      </c>
      <c r="N167" t="s">
        <v>594</v>
      </c>
      <c r="O167" t="s">
        <v>595</v>
      </c>
      <c r="P167" t="s">
        <v>98</v>
      </c>
      <c r="Q167" t="s">
        <v>22</v>
      </c>
      <c r="R167" t="s">
        <v>22</v>
      </c>
      <c r="S167" t="s">
        <v>22</v>
      </c>
    </row>
    <row r="168" spans="7:19" x14ac:dyDescent="0.25">
      <c r="I168" t="s">
        <v>303</v>
      </c>
      <c r="J168" t="s">
        <v>304</v>
      </c>
      <c r="K168" t="s">
        <v>147</v>
      </c>
      <c r="L168" t="s">
        <v>107</v>
      </c>
      <c r="M168" t="s">
        <v>98</v>
      </c>
      <c r="N168" t="s">
        <v>594</v>
      </c>
      <c r="O168" t="s">
        <v>595</v>
      </c>
      <c r="P168" t="s">
        <v>98</v>
      </c>
      <c r="Q168" t="s">
        <v>22</v>
      </c>
      <c r="R168" t="s">
        <v>22</v>
      </c>
      <c r="S168" t="s">
        <v>22</v>
      </c>
    </row>
    <row r="169" spans="7:19" x14ac:dyDescent="0.25">
      <c r="I169" t="s">
        <v>560</v>
      </c>
      <c r="J169" t="s">
        <v>559</v>
      </c>
      <c r="K169" t="s">
        <v>147</v>
      </c>
      <c r="L169" t="s">
        <v>595</v>
      </c>
      <c r="M169" t="s">
        <v>98</v>
      </c>
      <c r="N169" t="s">
        <v>594</v>
      </c>
      <c r="O169" t="s">
        <v>595</v>
      </c>
      <c r="P169" t="s">
        <v>98</v>
      </c>
      <c r="Q169" t="s">
        <v>22</v>
      </c>
      <c r="R169" t="s">
        <v>22</v>
      </c>
      <c r="S169" t="s">
        <v>22</v>
      </c>
    </row>
    <row r="170" spans="7:19" x14ac:dyDescent="0.25">
      <c r="I170" t="s">
        <v>597</v>
      </c>
      <c r="J170" t="s">
        <v>598</v>
      </c>
      <c r="K170" t="s">
        <v>147</v>
      </c>
      <c r="L170" t="s">
        <v>595</v>
      </c>
      <c r="M170" t="s">
        <v>98</v>
      </c>
      <c r="N170" t="s">
        <v>594</v>
      </c>
      <c r="O170" t="s">
        <v>595</v>
      </c>
      <c r="P170" t="s">
        <v>98</v>
      </c>
      <c r="Q170" t="s">
        <v>22</v>
      </c>
      <c r="R170" t="s">
        <v>22</v>
      </c>
      <c r="S170" t="s">
        <v>22</v>
      </c>
    </row>
    <row r="171" spans="7:19" x14ac:dyDescent="0.25">
      <c r="G171" t="s">
        <v>305</v>
      </c>
      <c r="H171" t="s">
        <v>23</v>
      </c>
    </row>
    <row r="172" spans="7:19" x14ac:dyDescent="0.25">
      <c r="I172" t="s">
        <v>306</v>
      </c>
      <c r="J172" t="s">
        <v>531</v>
      </c>
      <c r="K172" t="s">
        <v>147</v>
      </c>
      <c r="L172" t="s">
        <v>97</v>
      </c>
      <c r="M172" t="s">
        <v>98</v>
      </c>
      <c r="N172" t="s">
        <v>594</v>
      </c>
      <c r="O172" t="s">
        <v>595</v>
      </c>
      <c r="P172" t="s">
        <v>98</v>
      </c>
      <c r="Q172" t="s">
        <v>22</v>
      </c>
      <c r="R172" t="s">
        <v>22</v>
      </c>
      <c r="S172" t="s">
        <v>22</v>
      </c>
    </row>
    <row r="173" spans="7:19" x14ac:dyDescent="0.25">
      <c r="I173" t="s">
        <v>307</v>
      </c>
      <c r="J173" t="s">
        <v>49</v>
      </c>
      <c r="K173" t="s">
        <v>147</v>
      </c>
      <c r="L173" t="s">
        <v>97</v>
      </c>
      <c r="M173" t="s">
        <v>98</v>
      </c>
      <c r="N173" t="s">
        <v>594</v>
      </c>
      <c r="O173" t="s">
        <v>595</v>
      </c>
      <c r="P173" t="s">
        <v>98</v>
      </c>
      <c r="Q173" t="s">
        <v>22</v>
      </c>
      <c r="R173" t="s">
        <v>22</v>
      </c>
      <c r="S173" t="s">
        <v>22</v>
      </c>
    </row>
    <row r="174" spans="7:19" x14ac:dyDescent="0.25">
      <c r="I174" t="s">
        <v>308</v>
      </c>
      <c r="J174" t="s">
        <v>53</v>
      </c>
      <c r="K174" t="s">
        <v>147</v>
      </c>
      <c r="L174" t="s">
        <v>97</v>
      </c>
      <c r="M174" t="s">
        <v>98</v>
      </c>
      <c r="N174" t="s">
        <v>594</v>
      </c>
      <c r="O174" t="s">
        <v>595</v>
      </c>
      <c r="P174" t="s">
        <v>98</v>
      </c>
      <c r="Q174" t="s">
        <v>22</v>
      </c>
      <c r="R174" t="s">
        <v>22</v>
      </c>
      <c r="S174" t="s">
        <v>22</v>
      </c>
    </row>
    <row r="175" spans="7:19" x14ac:dyDescent="0.25">
      <c r="I175" t="s">
        <v>309</v>
      </c>
      <c r="J175" t="s">
        <v>48</v>
      </c>
      <c r="K175" t="s">
        <v>147</v>
      </c>
      <c r="L175" t="s">
        <v>97</v>
      </c>
      <c r="M175" t="s">
        <v>98</v>
      </c>
      <c r="N175" t="s">
        <v>594</v>
      </c>
      <c r="O175" t="s">
        <v>595</v>
      </c>
      <c r="P175" t="s">
        <v>98</v>
      </c>
      <c r="Q175" t="s">
        <v>22</v>
      </c>
      <c r="R175" t="s">
        <v>22</v>
      </c>
      <c r="S175" t="s">
        <v>22</v>
      </c>
    </row>
    <row r="176" spans="7:19" x14ac:dyDescent="0.25">
      <c r="I176" t="s">
        <v>310</v>
      </c>
      <c r="J176" t="s">
        <v>55</v>
      </c>
      <c r="K176" t="s">
        <v>147</v>
      </c>
      <c r="L176" t="s">
        <v>97</v>
      </c>
      <c r="M176" t="s">
        <v>98</v>
      </c>
      <c r="N176" t="s">
        <v>594</v>
      </c>
      <c r="O176" t="s">
        <v>595</v>
      </c>
      <c r="P176" t="s">
        <v>98</v>
      </c>
      <c r="Q176" t="s">
        <v>22</v>
      </c>
      <c r="R176" t="s">
        <v>22</v>
      </c>
      <c r="S176" t="s">
        <v>22</v>
      </c>
    </row>
    <row r="177" spans="3:22" x14ac:dyDescent="0.25">
      <c r="I177" t="s">
        <v>311</v>
      </c>
      <c r="J177" t="s">
        <v>533</v>
      </c>
      <c r="K177" t="s">
        <v>147</v>
      </c>
      <c r="L177" t="s">
        <v>97</v>
      </c>
      <c r="M177" t="s">
        <v>98</v>
      </c>
      <c r="N177" t="s">
        <v>594</v>
      </c>
      <c r="O177" t="s">
        <v>595</v>
      </c>
      <c r="P177" t="s">
        <v>98</v>
      </c>
      <c r="Q177" t="s">
        <v>22</v>
      </c>
      <c r="R177" t="s">
        <v>22</v>
      </c>
      <c r="S177" t="s">
        <v>22</v>
      </c>
    </row>
    <row r="178" spans="3:22" x14ac:dyDescent="0.25">
      <c r="I178" t="s">
        <v>312</v>
      </c>
      <c r="J178" t="s">
        <v>56</v>
      </c>
      <c r="K178" t="s">
        <v>147</v>
      </c>
      <c r="L178" t="s">
        <v>135</v>
      </c>
      <c r="M178" t="s">
        <v>98</v>
      </c>
      <c r="N178" t="s">
        <v>594</v>
      </c>
      <c r="O178" t="s">
        <v>595</v>
      </c>
      <c r="P178" t="s">
        <v>98</v>
      </c>
      <c r="Q178" t="s">
        <v>22</v>
      </c>
      <c r="R178" t="s">
        <v>22</v>
      </c>
      <c r="S178" t="s">
        <v>22</v>
      </c>
    </row>
    <row r="179" spans="3:22" x14ac:dyDescent="0.25">
      <c r="I179" t="s">
        <v>313</v>
      </c>
      <c r="J179" t="s">
        <v>314</v>
      </c>
      <c r="K179" t="s">
        <v>147</v>
      </c>
      <c r="L179" t="s">
        <v>107</v>
      </c>
      <c r="M179" t="s">
        <v>98</v>
      </c>
      <c r="N179" t="s">
        <v>594</v>
      </c>
      <c r="O179" t="s">
        <v>595</v>
      </c>
      <c r="P179" t="s">
        <v>98</v>
      </c>
      <c r="Q179" t="s">
        <v>22</v>
      </c>
      <c r="R179" t="s">
        <v>22</v>
      </c>
      <c r="S179" t="s">
        <v>22</v>
      </c>
    </row>
    <row r="180" spans="3:22" x14ac:dyDescent="0.25">
      <c r="I180" t="s">
        <v>520</v>
      </c>
      <c r="J180" t="s">
        <v>519</v>
      </c>
      <c r="K180" t="s">
        <v>147</v>
      </c>
      <c r="L180" t="s">
        <v>107</v>
      </c>
      <c r="M180" t="s">
        <v>98</v>
      </c>
      <c r="N180" t="s">
        <v>594</v>
      </c>
      <c r="O180" t="s">
        <v>595</v>
      </c>
      <c r="P180" t="s">
        <v>98</v>
      </c>
      <c r="Q180" t="s">
        <v>22</v>
      </c>
      <c r="R180" t="s">
        <v>22</v>
      </c>
      <c r="S180" t="s">
        <v>22</v>
      </c>
    </row>
    <row r="181" spans="3:22" x14ac:dyDescent="0.25">
      <c r="C181" t="s">
        <v>315</v>
      </c>
      <c r="D181" t="s">
        <v>64</v>
      </c>
      <c r="V181" t="s">
        <v>45</v>
      </c>
    </row>
    <row r="182" spans="3:22" x14ac:dyDescent="0.25">
      <c r="G182" t="s">
        <v>316</v>
      </c>
      <c r="H182" t="s">
        <v>317</v>
      </c>
    </row>
    <row r="183" spans="3:22" x14ac:dyDescent="0.25">
      <c r="I183" t="s">
        <v>318</v>
      </c>
      <c r="J183" t="s">
        <v>531</v>
      </c>
      <c r="K183" t="s">
        <v>147</v>
      </c>
      <c r="L183" t="s">
        <v>97</v>
      </c>
      <c r="M183" t="s">
        <v>98</v>
      </c>
      <c r="N183" t="s">
        <v>594</v>
      </c>
      <c r="O183" t="s">
        <v>595</v>
      </c>
      <c r="P183" t="s">
        <v>98</v>
      </c>
      <c r="Q183" t="s">
        <v>22</v>
      </c>
      <c r="R183" t="s">
        <v>22</v>
      </c>
      <c r="S183" t="s">
        <v>22</v>
      </c>
    </row>
    <row r="184" spans="3:22" x14ac:dyDescent="0.25">
      <c r="I184" t="s">
        <v>319</v>
      </c>
      <c r="J184" t="s">
        <v>317</v>
      </c>
      <c r="K184" t="s">
        <v>147</v>
      </c>
      <c r="L184" t="s">
        <v>107</v>
      </c>
      <c r="M184" t="s">
        <v>98</v>
      </c>
      <c r="N184" t="s">
        <v>594</v>
      </c>
      <c r="O184" t="s">
        <v>595</v>
      </c>
      <c r="P184" t="s">
        <v>98</v>
      </c>
      <c r="Q184" t="s">
        <v>22</v>
      </c>
      <c r="R184" t="s">
        <v>22</v>
      </c>
      <c r="S184" t="s">
        <v>22</v>
      </c>
    </row>
    <row r="185" spans="3:22" x14ac:dyDescent="0.25">
      <c r="C185" t="s">
        <v>320</v>
      </c>
      <c r="D185" t="s">
        <v>65</v>
      </c>
      <c r="V185" t="s">
        <v>45</v>
      </c>
    </row>
    <row r="186" spans="3:22" x14ac:dyDescent="0.25">
      <c r="G186" t="s">
        <v>321</v>
      </c>
      <c r="H186" t="s">
        <v>322</v>
      </c>
    </row>
    <row r="187" spans="3:22" x14ac:dyDescent="0.25">
      <c r="I187" t="s">
        <v>323</v>
      </c>
      <c r="J187" t="s">
        <v>531</v>
      </c>
      <c r="K187" t="s">
        <v>147</v>
      </c>
      <c r="L187" t="s">
        <v>97</v>
      </c>
      <c r="M187" t="s">
        <v>98</v>
      </c>
      <c r="N187" t="s">
        <v>594</v>
      </c>
      <c r="O187" t="s">
        <v>595</v>
      </c>
      <c r="P187" t="s">
        <v>98</v>
      </c>
      <c r="Q187" t="s">
        <v>22</v>
      </c>
      <c r="R187" t="s">
        <v>22</v>
      </c>
      <c r="S187" t="s">
        <v>22</v>
      </c>
    </row>
    <row r="188" spans="3:22" x14ac:dyDescent="0.25">
      <c r="I188" t="s">
        <v>324</v>
      </c>
      <c r="J188" t="s">
        <v>322</v>
      </c>
      <c r="K188" t="s">
        <v>147</v>
      </c>
      <c r="L188" t="s">
        <v>97</v>
      </c>
      <c r="M188" t="s">
        <v>98</v>
      </c>
      <c r="N188" t="s">
        <v>594</v>
      </c>
      <c r="O188" t="s">
        <v>595</v>
      </c>
      <c r="P188" t="s">
        <v>98</v>
      </c>
      <c r="Q188" t="s">
        <v>22</v>
      </c>
      <c r="R188" t="s">
        <v>22</v>
      </c>
      <c r="S188" t="s">
        <v>22</v>
      </c>
    </row>
    <row r="189" spans="3:22" x14ac:dyDescent="0.25">
      <c r="C189" t="s">
        <v>325</v>
      </c>
      <c r="D189" t="s">
        <v>29</v>
      </c>
      <c r="V189" t="s">
        <v>45</v>
      </c>
    </row>
    <row r="190" spans="3:22" x14ac:dyDescent="0.25">
      <c r="G190" t="s">
        <v>326</v>
      </c>
      <c r="H190" t="s">
        <v>327</v>
      </c>
    </row>
    <row r="191" spans="3:22" x14ac:dyDescent="0.25">
      <c r="I191" t="s">
        <v>328</v>
      </c>
      <c r="J191" t="s">
        <v>531</v>
      </c>
      <c r="K191" t="s">
        <v>147</v>
      </c>
      <c r="L191" t="s">
        <v>97</v>
      </c>
      <c r="M191" t="s">
        <v>98</v>
      </c>
      <c r="N191" t="s">
        <v>594</v>
      </c>
      <c r="O191" t="s">
        <v>595</v>
      </c>
      <c r="P191" t="s">
        <v>98</v>
      </c>
      <c r="Q191" t="s">
        <v>22</v>
      </c>
      <c r="R191" t="s">
        <v>22</v>
      </c>
      <c r="S191" t="s">
        <v>22</v>
      </c>
    </row>
    <row r="192" spans="3:22" x14ac:dyDescent="0.25">
      <c r="I192" t="s">
        <v>329</v>
      </c>
      <c r="J192" t="s">
        <v>29</v>
      </c>
      <c r="K192" t="s">
        <v>147</v>
      </c>
      <c r="L192" t="s">
        <v>107</v>
      </c>
      <c r="M192" t="s">
        <v>98</v>
      </c>
      <c r="N192" t="s">
        <v>594</v>
      </c>
      <c r="O192" t="s">
        <v>595</v>
      </c>
      <c r="P192" t="s">
        <v>98</v>
      </c>
      <c r="Q192" t="s">
        <v>22</v>
      </c>
      <c r="R192" t="s">
        <v>22</v>
      </c>
      <c r="S192" t="s">
        <v>22</v>
      </c>
    </row>
    <row r="193" spans="3:22" x14ac:dyDescent="0.25">
      <c r="C193" t="s">
        <v>330</v>
      </c>
      <c r="D193" t="s">
        <v>30</v>
      </c>
      <c r="V193" t="s">
        <v>45</v>
      </c>
    </row>
    <row r="194" spans="3:22" x14ac:dyDescent="0.25">
      <c r="G194" t="s">
        <v>331</v>
      </c>
      <c r="H194" t="s">
        <v>332</v>
      </c>
    </row>
    <row r="195" spans="3:22" x14ac:dyDescent="0.25">
      <c r="I195" t="s">
        <v>333</v>
      </c>
      <c r="J195" t="s">
        <v>95</v>
      </c>
      <c r="K195" t="s">
        <v>147</v>
      </c>
      <c r="L195" t="s">
        <v>97</v>
      </c>
      <c r="M195" t="s">
        <v>98</v>
      </c>
      <c r="N195" t="s">
        <v>594</v>
      </c>
      <c r="O195" t="s">
        <v>595</v>
      </c>
      <c r="P195" t="s">
        <v>98</v>
      </c>
      <c r="Q195" t="s">
        <v>22</v>
      </c>
      <c r="R195" t="s">
        <v>22</v>
      </c>
      <c r="S195" t="s">
        <v>22</v>
      </c>
    </row>
    <row r="196" spans="3:22" x14ac:dyDescent="0.25">
      <c r="I196" t="s">
        <v>334</v>
      </c>
      <c r="J196" t="s">
        <v>51</v>
      </c>
      <c r="K196" t="s">
        <v>147</v>
      </c>
      <c r="L196" t="s">
        <v>97</v>
      </c>
      <c r="M196" t="s">
        <v>98</v>
      </c>
      <c r="N196" t="s">
        <v>594</v>
      </c>
      <c r="O196" t="s">
        <v>595</v>
      </c>
      <c r="P196" t="s">
        <v>98</v>
      </c>
      <c r="Q196" t="s">
        <v>22</v>
      </c>
      <c r="R196" t="s">
        <v>22</v>
      </c>
      <c r="S196" t="s">
        <v>22</v>
      </c>
    </row>
    <row r="197" spans="3:22" x14ac:dyDescent="0.25">
      <c r="I197" t="s">
        <v>335</v>
      </c>
      <c r="J197" t="s">
        <v>62</v>
      </c>
      <c r="K197" t="s">
        <v>147</v>
      </c>
      <c r="L197" t="s">
        <v>97</v>
      </c>
      <c r="M197" t="s">
        <v>98</v>
      </c>
      <c r="N197" t="s">
        <v>594</v>
      </c>
      <c r="O197" t="s">
        <v>595</v>
      </c>
      <c r="P197" t="s">
        <v>98</v>
      </c>
      <c r="Q197" t="s">
        <v>22</v>
      </c>
      <c r="R197" t="s">
        <v>22</v>
      </c>
      <c r="S197" t="s">
        <v>22</v>
      </c>
    </row>
    <row r="198" spans="3:22" x14ac:dyDescent="0.25">
      <c r="I198" t="s">
        <v>336</v>
      </c>
      <c r="J198" t="s">
        <v>103</v>
      </c>
      <c r="K198" t="s">
        <v>147</v>
      </c>
      <c r="L198" t="s">
        <v>97</v>
      </c>
      <c r="M198" t="s">
        <v>98</v>
      </c>
      <c r="N198" t="s">
        <v>594</v>
      </c>
      <c r="O198" t="s">
        <v>595</v>
      </c>
      <c r="P198" t="s">
        <v>98</v>
      </c>
      <c r="Q198" t="s">
        <v>22</v>
      </c>
      <c r="R198" t="s">
        <v>22</v>
      </c>
      <c r="S198" t="s">
        <v>22</v>
      </c>
    </row>
    <row r="199" spans="3:22" x14ac:dyDescent="0.25">
      <c r="I199" t="s">
        <v>337</v>
      </c>
      <c r="J199" t="s">
        <v>561</v>
      </c>
      <c r="K199" t="s">
        <v>147</v>
      </c>
      <c r="L199" t="s">
        <v>97</v>
      </c>
      <c r="M199" t="s">
        <v>98</v>
      </c>
      <c r="N199" t="s">
        <v>594</v>
      </c>
      <c r="O199" t="s">
        <v>595</v>
      </c>
      <c r="P199" t="s">
        <v>98</v>
      </c>
      <c r="Q199" t="s">
        <v>22</v>
      </c>
      <c r="R199" t="s">
        <v>22</v>
      </c>
      <c r="S199" t="s">
        <v>22</v>
      </c>
    </row>
    <row r="200" spans="3:22" x14ac:dyDescent="0.25">
      <c r="I200" t="s">
        <v>338</v>
      </c>
      <c r="J200" t="s">
        <v>562</v>
      </c>
      <c r="K200" t="s">
        <v>147</v>
      </c>
      <c r="L200" t="s">
        <v>107</v>
      </c>
      <c r="M200" t="s">
        <v>98</v>
      </c>
      <c r="N200" t="s">
        <v>594</v>
      </c>
      <c r="O200" t="s">
        <v>595</v>
      </c>
      <c r="P200" t="s">
        <v>98</v>
      </c>
      <c r="Q200" t="s">
        <v>22</v>
      </c>
      <c r="R200" t="s">
        <v>22</v>
      </c>
      <c r="S200" t="s">
        <v>22</v>
      </c>
    </row>
    <row r="201" spans="3:22" x14ac:dyDescent="0.25">
      <c r="I201" t="s">
        <v>339</v>
      </c>
      <c r="J201" t="s">
        <v>589</v>
      </c>
      <c r="K201" t="s">
        <v>147</v>
      </c>
      <c r="L201" t="s">
        <v>107</v>
      </c>
      <c r="M201" t="s">
        <v>98</v>
      </c>
      <c r="N201" t="s">
        <v>594</v>
      </c>
      <c r="O201" t="s">
        <v>595</v>
      </c>
      <c r="P201" t="s">
        <v>98</v>
      </c>
      <c r="Q201" t="s">
        <v>22</v>
      </c>
      <c r="R201" t="s">
        <v>22</v>
      </c>
      <c r="S201" t="s">
        <v>22</v>
      </c>
    </row>
    <row r="202" spans="3:22" x14ac:dyDescent="0.25">
      <c r="I202" t="s">
        <v>340</v>
      </c>
      <c r="J202" t="s">
        <v>341</v>
      </c>
      <c r="K202" t="s">
        <v>147</v>
      </c>
      <c r="L202" t="s">
        <v>107</v>
      </c>
      <c r="M202" t="s">
        <v>98</v>
      </c>
      <c r="N202" t="s">
        <v>594</v>
      </c>
      <c r="O202" t="s">
        <v>595</v>
      </c>
      <c r="P202" t="s">
        <v>98</v>
      </c>
    </row>
    <row r="203" spans="3:22" x14ac:dyDescent="0.25">
      <c r="I203" t="s">
        <v>342</v>
      </c>
      <c r="J203" t="s">
        <v>343</v>
      </c>
      <c r="K203" t="s">
        <v>147</v>
      </c>
      <c r="L203" t="s">
        <v>107</v>
      </c>
      <c r="M203" t="s">
        <v>98</v>
      </c>
      <c r="N203" t="s">
        <v>594</v>
      </c>
      <c r="O203" t="s">
        <v>595</v>
      </c>
      <c r="P203" t="s">
        <v>98</v>
      </c>
      <c r="Q203" t="s">
        <v>22</v>
      </c>
      <c r="R203" t="s">
        <v>22</v>
      </c>
      <c r="S203" t="s">
        <v>22</v>
      </c>
    </row>
    <row r="204" spans="3:22" x14ac:dyDescent="0.25">
      <c r="I204" t="s">
        <v>344</v>
      </c>
      <c r="J204" t="s">
        <v>345</v>
      </c>
      <c r="K204" t="s">
        <v>147</v>
      </c>
      <c r="L204" t="s">
        <v>107</v>
      </c>
      <c r="M204" t="s">
        <v>98</v>
      </c>
      <c r="N204" t="s">
        <v>594</v>
      </c>
      <c r="O204" t="s">
        <v>595</v>
      </c>
      <c r="P204" t="s">
        <v>98</v>
      </c>
      <c r="Q204" t="s">
        <v>22</v>
      </c>
      <c r="R204" t="s">
        <v>22</v>
      </c>
      <c r="S204" t="s">
        <v>22</v>
      </c>
    </row>
    <row r="205" spans="3:22" x14ac:dyDescent="0.25">
      <c r="I205" t="s">
        <v>346</v>
      </c>
      <c r="J205" t="s">
        <v>347</v>
      </c>
      <c r="K205" t="s">
        <v>147</v>
      </c>
      <c r="L205" t="s">
        <v>107</v>
      </c>
      <c r="M205" t="s">
        <v>98</v>
      </c>
      <c r="N205" t="s">
        <v>594</v>
      </c>
      <c r="O205" t="s">
        <v>595</v>
      </c>
      <c r="P205" t="s">
        <v>98</v>
      </c>
      <c r="Q205" t="s">
        <v>22</v>
      </c>
      <c r="R205" t="s">
        <v>22</v>
      </c>
      <c r="S205" t="s">
        <v>22</v>
      </c>
    </row>
    <row r="206" spans="3:22" x14ac:dyDescent="0.25">
      <c r="I206" t="s">
        <v>348</v>
      </c>
      <c r="J206" t="s">
        <v>349</v>
      </c>
      <c r="K206" t="s">
        <v>147</v>
      </c>
      <c r="L206" t="s">
        <v>107</v>
      </c>
      <c r="M206" t="s">
        <v>98</v>
      </c>
      <c r="N206" t="s">
        <v>594</v>
      </c>
      <c r="O206" t="s">
        <v>595</v>
      </c>
      <c r="P206" t="s">
        <v>98</v>
      </c>
      <c r="Q206" t="s">
        <v>22</v>
      </c>
      <c r="R206" t="s">
        <v>22</v>
      </c>
      <c r="S206" t="s">
        <v>22</v>
      </c>
    </row>
    <row r="207" spans="3:22" x14ac:dyDescent="0.25">
      <c r="I207" t="s">
        <v>350</v>
      </c>
      <c r="J207" t="s">
        <v>351</v>
      </c>
      <c r="K207" t="s">
        <v>147</v>
      </c>
      <c r="L207" t="s">
        <v>107</v>
      </c>
      <c r="M207" t="s">
        <v>98</v>
      </c>
      <c r="N207" t="s">
        <v>594</v>
      </c>
      <c r="O207" t="s">
        <v>595</v>
      </c>
      <c r="P207" t="s">
        <v>98</v>
      </c>
      <c r="Q207" t="s">
        <v>22</v>
      </c>
      <c r="R207" t="s">
        <v>22</v>
      </c>
      <c r="S207" t="s">
        <v>22</v>
      </c>
    </row>
    <row r="208" spans="3:22" x14ac:dyDescent="0.25">
      <c r="I208" t="s">
        <v>352</v>
      </c>
      <c r="J208" t="s">
        <v>353</v>
      </c>
      <c r="K208" t="s">
        <v>147</v>
      </c>
      <c r="L208" t="s">
        <v>107</v>
      </c>
      <c r="M208" t="s">
        <v>98</v>
      </c>
      <c r="N208" t="s">
        <v>594</v>
      </c>
      <c r="O208" t="s">
        <v>595</v>
      </c>
      <c r="P208" t="s">
        <v>98</v>
      </c>
      <c r="Q208" t="s">
        <v>22</v>
      </c>
      <c r="R208" t="s">
        <v>22</v>
      </c>
      <c r="S208" t="s">
        <v>22</v>
      </c>
    </row>
    <row r="209" spans="7:19" x14ac:dyDescent="0.25">
      <c r="I209" t="s">
        <v>354</v>
      </c>
      <c r="J209" t="s">
        <v>355</v>
      </c>
      <c r="K209" t="s">
        <v>147</v>
      </c>
      <c r="L209" t="s">
        <v>107</v>
      </c>
      <c r="M209" t="s">
        <v>98</v>
      </c>
      <c r="N209" t="s">
        <v>594</v>
      </c>
      <c r="O209" t="s">
        <v>595</v>
      </c>
      <c r="P209" t="s">
        <v>98</v>
      </c>
      <c r="Q209" t="s">
        <v>22</v>
      </c>
      <c r="R209" t="s">
        <v>22</v>
      </c>
      <c r="S209" t="s">
        <v>22</v>
      </c>
    </row>
    <row r="210" spans="7:19" x14ac:dyDescent="0.25">
      <c r="I210" t="s">
        <v>564</v>
      </c>
      <c r="J210" t="s">
        <v>563</v>
      </c>
      <c r="K210" t="s">
        <v>147</v>
      </c>
      <c r="L210" t="s">
        <v>595</v>
      </c>
      <c r="M210" t="s">
        <v>98</v>
      </c>
      <c r="N210" t="s">
        <v>594</v>
      </c>
      <c r="O210" t="s">
        <v>595</v>
      </c>
      <c r="P210" t="s">
        <v>98</v>
      </c>
      <c r="Q210" t="s">
        <v>22</v>
      </c>
      <c r="R210" t="s">
        <v>22</v>
      </c>
      <c r="S210" t="s">
        <v>22</v>
      </c>
    </row>
    <row r="211" spans="7:19" x14ac:dyDescent="0.25">
      <c r="I211" t="s">
        <v>566</v>
      </c>
      <c r="J211" t="s">
        <v>565</v>
      </c>
      <c r="K211" t="s">
        <v>147</v>
      </c>
      <c r="L211" t="s">
        <v>595</v>
      </c>
      <c r="M211" t="s">
        <v>98</v>
      </c>
      <c r="N211" t="s">
        <v>594</v>
      </c>
      <c r="O211" t="s">
        <v>595</v>
      </c>
      <c r="P211" t="s">
        <v>98</v>
      </c>
      <c r="Q211" t="s">
        <v>22</v>
      </c>
      <c r="R211" t="s">
        <v>22</v>
      </c>
      <c r="S211" t="s">
        <v>22</v>
      </c>
    </row>
    <row r="212" spans="7:19" x14ac:dyDescent="0.25">
      <c r="G212" t="s">
        <v>356</v>
      </c>
      <c r="H212" t="s">
        <v>23</v>
      </c>
    </row>
    <row r="213" spans="7:19" x14ac:dyDescent="0.25">
      <c r="I213" t="s">
        <v>357</v>
      </c>
      <c r="J213" t="s">
        <v>531</v>
      </c>
      <c r="K213" t="s">
        <v>147</v>
      </c>
      <c r="L213" t="s">
        <v>97</v>
      </c>
      <c r="M213" t="s">
        <v>98</v>
      </c>
      <c r="N213" t="s">
        <v>594</v>
      </c>
      <c r="O213" t="s">
        <v>595</v>
      </c>
      <c r="P213" t="s">
        <v>98</v>
      </c>
      <c r="Q213" t="s">
        <v>22</v>
      </c>
      <c r="R213" t="s">
        <v>22</v>
      </c>
      <c r="S213" t="s">
        <v>22</v>
      </c>
    </row>
    <row r="214" spans="7:19" x14ac:dyDescent="0.25">
      <c r="I214" t="s">
        <v>358</v>
      </c>
      <c r="J214" t="s">
        <v>532</v>
      </c>
      <c r="K214" t="s">
        <v>147</v>
      </c>
      <c r="L214" t="s">
        <v>97</v>
      </c>
      <c r="M214" t="s">
        <v>98</v>
      </c>
      <c r="N214" t="s">
        <v>594</v>
      </c>
      <c r="O214" t="s">
        <v>595</v>
      </c>
      <c r="P214" t="s">
        <v>98</v>
      </c>
      <c r="Q214" t="s">
        <v>22</v>
      </c>
      <c r="R214" t="s">
        <v>22</v>
      </c>
      <c r="S214" t="s">
        <v>22</v>
      </c>
    </row>
    <row r="215" spans="7:19" x14ac:dyDescent="0.25">
      <c r="I215" t="s">
        <v>359</v>
      </c>
      <c r="J215" t="s">
        <v>49</v>
      </c>
      <c r="K215" t="s">
        <v>147</v>
      </c>
      <c r="L215" t="s">
        <v>97</v>
      </c>
      <c r="M215" t="s">
        <v>98</v>
      </c>
      <c r="N215" t="s">
        <v>594</v>
      </c>
      <c r="O215" t="s">
        <v>595</v>
      </c>
      <c r="P215" t="s">
        <v>98</v>
      </c>
      <c r="Q215" t="s">
        <v>22</v>
      </c>
      <c r="R215" t="s">
        <v>22</v>
      </c>
      <c r="S215" t="s">
        <v>22</v>
      </c>
    </row>
    <row r="216" spans="7:19" x14ac:dyDescent="0.25">
      <c r="I216" t="s">
        <v>360</v>
      </c>
      <c r="J216" t="s">
        <v>53</v>
      </c>
      <c r="K216" t="s">
        <v>147</v>
      </c>
      <c r="L216" t="s">
        <v>97</v>
      </c>
      <c r="M216" t="s">
        <v>98</v>
      </c>
      <c r="N216" t="s">
        <v>594</v>
      </c>
      <c r="O216" t="s">
        <v>595</v>
      </c>
      <c r="P216" t="s">
        <v>98</v>
      </c>
      <c r="Q216" t="s">
        <v>22</v>
      </c>
      <c r="R216" t="s">
        <v>22</v>
      </c>
      <c r="S216" t="s">
        <v>22</v>
      </c>
    </row>
    <row r="217" spans="7:19" x14ac:dyDescent="0.25">
      <c r="I217" t="s">
        <v>361</v>
      </c>
      <c r="J217" t="s">
        <v>48</v>
      </c>
      <c r="K217" t="s">
        <v>147</v>
      </c>
      <c r="L217" t="s">
        <v>97</v>
      </c>
      <c r="M217" t="s">
        <v>98</v>
      </c>
      <c r="N217" t="s">
        <v>594</v>
      </c>
      <c r="O217" t="s">
        <v>595</v>
      </c>
      <c r="P217" t="s">
        <v>98</v>
      </c>
      <c r="Q217" t="s">
        <v>22</v>
      </c>
      <c r="R217" t="s">
        <v>22</v>
      </c>
      <c r="S217" t="s">
        <v>22</v>
      </c>
    </row>
    <row r="218" spans="7:19" x14ac:dyDescent="0.25">
      <c r="I218" t="s">
        <v>362</v>
      </c>
      <c r="J218" t="s">
        <v>50</v>
      </c>
      <c r="K218" t="s">
        <v>147</v>
      </c>
      <c r="L218" t="s">
        <v>97</v>
      </c>
      <c r="M218" t="s">
        <v>98</v>
      </c>
      <c r="N218" t="s">
        <v>594</v>
      </c>
      <c r="O218" t="s">
        <v>595</v>
      </c>
      <c r="P218" t="s">
        <v>98</v>
      </c>
      <c r="Q218" t="s">
        <v>22</v>
      </c>
      <c r="R218" t="s">
        <v>22</v>
      </c>
      <c r="S218" t="s">
        <v>22</v>
      </c>
    </row>
    <row r="219" spans="7:19" x14ac:dyDescent="0.25">
      <c r="I219" t="s">
        <v>363</v>
      </c>
      <c r="J219" t="s">
        <v>55</v>
      </c>
      <c r="K219" t="s">
        <v>147</v>
      </c>
      <c r="L219" t="s">
        <v>97</v>
      </c>
      <c r="M219" t="s">
        <v>98</v>
      </c>
      <c r="N219" t="s">
        <v>594</v>
      </c>
      <c r="O219" t="s">
        <v>595</v>
      </c>
      <c r="P219" t="s">
        <v>98</v>
      </c>
      <c r="Q219" t="s">
        <v>22</v>
      </c>
      <c r="R219" t="s">
        <v>22</v>
      </c>
      <c r="S219" t="s">
        <v>22</v>
      </c>
    </row>
    <row r="220" spans="7:19" x14ac:dyDescent="0.25">
      <c r="I220" t="s">
        <v>364</v>
      </c>
      <c r="J220" t="s">
        <v>533</v>
      </c>
      <c r="K220" t="s">
        <v>147</v>
      </c>
      <c r="L220" t="s">
        <v>97</v>
      </c>
      <c r="M220" t="s">
        <v>98</v>
      </c>
      <c r="N220" t="s">
        <v>594</v>
      </c>
      <c r="O220" t="s">
        <v>595</v>
      </c>
      <c r="P220" t="s">
        <v>98</v>
      </c>
      <c r="Q220" t="s">
        <v>22</v>
      </c>
      <c r="R220" t="s">
        <v>22</v>
      </c>
      <c r="S220" t="s">
        <v>22</v>
      </c>
    </row>
    <row r="221" spans="7:19" x14ac:dyDescent="0.25">
      <c r="I221" t="s">
        <v>365</v>
      </c>
      <c r="J221" t="s">
        <v>56</v>
      </c>
      <c r="K221" t="s">
        <v>147</v>
      </c>
      <c r="L221" t="s">
        <v>135</v>
      </c>
      <c r="M221" t="s">
        <v>98</v>
      </c>
      <c r="N221" t="s">
        <v>594</v>
      </c>
      <c r="O221" t="s">
        <v>595</v>
      </c>
      <c r="P221" t="s">
        <v>98</v>
      </c>
      <c r="Q221" t="s">
        <v>22</v>
      </c>
      <c r="R221" t="s">
        <v>22</v>
      </c>
      <c r="S221" t="s">
        <v>22</v>
      </c>
    </row>
    <row r="222" spans="7:19" x14ac:dyDescent="0.25">
      <c r="I222" t="s">
        <v>366</v>
      </c>
      <c r="J222" t="s">
        <v>52</v>
      </c>
      <c r="K222" t="s">
        <v>147</v>
      </c>
      <c r="L222" t="s">
        <v>107</v>
      </c>
      <c r="M222" t="s">
        <v>98</v>
      </c>
      <c r="N222" t="s">
        <v>594</v>
      </c>
      <c r="O222" t="s">
        <v>595</v>
      </c>
      <c r="P222" t="s">
        <v>98</v>
      </c>
      <c r="Q222" t="s">
        <v>22</v>
      </c>
      <c r="R222" t="s">
        <v>22</v>
      </c>
      <c r="S222" t="s">
        <v>22</v>
      </c>
    </row>
    <row r="223" spans="7:19" x14ac:dyDescent="0.25">
      <c r="I223" t="s">
        <v>367</v>
      </c>
      <c r="J223" t="s">
        <v>54</v>
      </c>
      <c r="K223" t="s">
        <v>147</v>
      </c>
      <c r="L223" t="s">
        <v>107</v>
      </c>
      <c r="M223" t="s">
        <v>98</v>
      </c>
      <c r="N223" t="s">
        <v>594</v>
      </c>
      <c r="O223" t="s">
        <v>595</v>
      </c>
      <c r="P223" t="s">
        <v>98</v>
      </c>
      <c r="Q223" t="s">
        <v>22</v>
      </c>
      <c r="R223" t="s">
        <v>22</v>
      </c>
      <c r="S223" t="s">
        <v>22</v>
      </c>
    </row>
    <row r="224" spans="7:19" x14ac:dyDescent="0.25">
      <c r="I224" t="s">
        <v>514</v>
      </c>
      <c r="J224" t="s">
        <v>508</v>
      </c>
      <c r="K224" t="s">
        <v>147</v>
      </c>
      <c r="L224" t="s">
        <v>506</v>
      </c>
      <c r="M224" t="s">
        <v>98</v>
      </c>
      <c r="N224" t="s">
        <v>594</v>
      </c>
      <c r="O224" t="s">
        <v>595</v>
      </c>
      <c r="P224" t="s">
        <v>98</v>
      </c>
      <c r="Q224" t="s">
        <v>22</v>
      </c>
      <c r="R224" t="s">
        <v>22</v>
      </c>
      <c r="S224" t="s">
        <v>22</v>
      </c>
    </row>
    <row r="225" spans="3:24" x14ac:dyDescent="0.25">
      <c r="C225" t="s">
        <v>368</v>
      </c>
      <c r="D225" t="s">
        <v>41</v>
      </c>
      <c r="V225" t="s">
        <v>45</v>
      </c>
    </row>
    <row r="226" spans="3:24" x14ac:dyDescent="0.25">
      <c r="E226" t="s">
        <v>368</v>
      </c>
      <c r="F226" t="s">
        <v>41</v>
      </c>
      <c r="K226" t="s">
        <v>147</v>
      </c>
      <c r="L226" t="s">
        <v>369</v>
      </c>
      <c r="M226" t="s">
        <v>98</v>
      </c>
      <c r="N226" t="s">
        <v>594</v>
      </c>
      <c r="O226" t="s">
        <v>595</v>
      </c>
      <c r="P226" t="s">
        <v>98</v>
      </c>
      <c r="W226" t="s">
        <v>105</v>
      </c>
      <c r="X226" t="s">
        <v>98</v>
      </c>
    </row>
    <row r="227" spans="3:24" x14ac:dyDescent="0.25">
      <c r="G227" t="s">
        <v>370</v>
      </c>
      <c r="H227" t="s">
        <v>42</v>
      </c>
    </row>
    <row r="228" spans="3:24" x14ac:dyDescent="0.25">
      <c r="I228" t="s">
        <v>371</v>
      </c>
      <c r="J228" t="s">
        <v>372</v>
      </c>
      <c r="K228" t="s">
        <v>147</v>
      </c>
      <c r="L228" t="s">
        <v>105</v>
      </c>
      <c r="M228" t="s">
        <v>98</v>
      </c>
      <c r="N228" t="s">
        <v>594</v>
      </c>
      <c r="O228" t="s">
        <v>595</v>
      </c>
      <c r="P228" t="s">
        <v>98</v>
      </c>
      <c r="Q228" t="s">
        <v>22</v>
      </c>
      <c r="R228" t="s">
        <v>22</v>
      </c>
      <c r="S228" t="s">
        <v>22</v>
      </c>
    </row>
    <row r="229" spans="3:24" x14ac:dyDescent="0.25">
      <c r="I229" t="s">
        <v>373</v>
      </c>
      <c r="J229" t="s">
        <v>374</v>
      </c>
      <c r="K229" t="s">
        <v>147</v>
      </c>
      <c r="L229" t="s">
        <v>107</v>
      </c>
      <c r="M229" t="s">
        <v>98</v>
      </c>
      <c r="N229" t="s">
        <v>594</v>
      </c>
      <c r="O229" t="s">
        <v>595</v>
      </c>
      <c r="P229" t="s">
        <v>98</v>
      </c>
      <c r="Q229" t="s">
        <v>22</v>
      </c>
      <c r="R229" t="s">
        <v>22</v>
      </c>
      <c r="S229" t="s">
        <v>22</v>
      </c>
    </row>
    <row r="230" spans="3:24" x14ac:dyDescent="0.25">
      <c r="I230" t="s">
        <v>375</v>
      </c>
      <c r="J230" t="s">
        <v>376</v>
      </c>
      <c r="K230" t="s">
        <v>147</v>
      </c>
      <c r="L230" t="s">
        <v>107</v>
      </c>
      <c r="M230" t="s">
        <v>98</v>
      </c>
      <c r="N230" t="s">
        <v>594</v>
      </c>
      <c r="O230" t="s">
        <v>595</v>
      </c>
      <c r="P230" t="s">
        <v>98</v>
      </c>
      <c r="Q230" t="s">
        <v>22</v>
      </c>
      <c r="R230" t="s">
        <v>22</v>
      </c>
      <c r="S230" t="s">
        <v>22</v>
      </c>
    </row>
    <row r="231" spans="3:24" x14ac:dyDescent="0.25">
      <c r="I231" t="s">
        <v>377</v>
      </c>
      <c r="J231" t="s">
        <v>567</v>
      </c>
      <c r="K231" t="s">
        <v>147</v>
      </c>
      <c r="L231" t="s">
        <v>107</v>
      </c>
      <c r="M231" t="s">
        <v>98</v>
      </c>
      <c r="N231" t="s">
        <v>594</v>
      </c>
      <c r="O231" t="s">
        <v>595</v>
      </c>
      <c r="P231" t="s">
        <v>98</v>
      </c>
      <c r="Q231" t="s">
        <v>22</v>
      </c>
      <c r="R231" t="s">
        <v>22</v>
      </c>
      <c r="S231" t="s">
        <v>22</v>
      </c>
    </row>
    <row r="232" spans="3:24" x14ac:dyDescent="0.25">
      <c r="I232" t="s">
        <v>378</v>
      </c>
      <c r="J232" t="s">
        <v>523</v>
      </c>
      <c r="K232" t="s">
        <v>147</v>
      </c>
      <c r="L232" t="s">
        <v>107</v>
      </c>
      <c r="M232" t="s">
        <v>98</v>
      </c>
      <c r="N232" t="s">
        <v>594</v>
      </c>
      <c r="O232" t="s">
        <v>595</v>
      </c>
      <c r="P232" t="s">
        <v>98</v>
      </c>
      <c r="Q232" t="s">
        <v>22</v>
      </c>
      <c r="R232" t="s">
        <v>22</v>
      </c>
      <c r="S232" t="s">
        <v>22</v>
      </c>
    </row>
    <row r="233" spans="3:24" x14ac:dyDescent="0.25">
      <c r="I233" t="s">
        <v>379</v>
      </c>
      <c r="J233" t="s">
        <v>568</v>
      </c>
      <c r="K233" t="s">
        <v>147</v>
      </c>
      <c r="L233" t="s">
        <v>107</v>
      </c>
      <c r="M233" t="s">
        <v>98</v>
      </c>
      <c r="N233" t="s">
        <v>594</v>
      </c>
      <c r="O233" t="s">
        <v>595</v>
      </c>
      <c r="P233" t="s">
        <v>98</v>
      </c>
      <c r="Q233" t="s">
        <v>22</v>
      </c>
      <c r="R233" t="s">
        <v>22</v>
      </c>
      <c r="S233" t="s">
        <v>22</v>
      </c>
    </row>
    <row r="234" spans="3:24" x14ac:dyDescent="0.25">
      <c r="I234" t="s">
        <v>380</v>
      </c>
      <c r="J234" t="s">
        <v>522</v>
      </c>
      <c r="K234" t="s">
        <v>147</v>
      </c>
      <c r="L234" t="s">
        <v>107</v>
      </c>
      <c r="M234" t="s">
        <v>98</v>
      </c>
      <c r="N234" t="s">
        <v>594</v>
      </c>
      <c r="O234" t="s">
        <v>595</v>
      </c>
      <c r="P234" t="s">
        <v>98</v>
      </c>
      <c r="Q234" t="s">
        <v>22</v>
      </c>
      <c r="R234" t="s">
        <v>22</v>
      </c>
      <c r="S234" t="s">
        <v>22</v>
      </c>
    </row>
    <row r="235" spans="3:24" x14ac:dyDescent="0.25">
      <c r="I235" t="s">
        <v>490</v>
      </c>
      <c r="J235" t="s">
        <v>489</v>
      </c>
      <c r="K235" t="s">
        <v>147</v>
      </c>
      <c r="L235" t="s">
        <v>107</v>
      </c>
      <c r="M235" t="s">
        <v>98</v>
      </c>
      <c r="N235" t="s">
        <v>594</v>
      </c>
      <c r="O235" t="s">
        <v>595</v>
      </c>
      <c r="P235" t="s">
        <v>98</v>
      </c>
      <c r="Q235" t="s">
        <v>22</v>
      </c>
      <c r="R235" t="s">
        <v>22</v>
      </c>
      <c r="S235" t="s">
        <v>22</v>
      </c>
    </row>
    <row r="236" spans="3:24" x14ac:dyDescent="0.25">
      <c r="I236" t="s">
        <v>503</v>
      </c>
      <c r="J236" t="s">
        <v>569</v>
      </c>
      <c r="K236" t="s">
        <v>147</v>
      </c>
      <c r="L236" t="s">
        <v>107</v>
      </c>
      <c r="M236" t="s">
        <v>98</v>
      </c>
      <c r="N236" t="s">
        <v>594</v>
      </c>
      <c r="O236" t="s">
        <v>595</v>
      </c>
      <c r="P236" t="s">
        <v>98</v>
      </c>
      <c r="Q236" t="s">
        <v>22</v>
      </c>
      <c r="R236" t="s">
        <v>22</v>
      </c>
      <c r="S236" t="s">
        <v>22</v>
      </c>
    </row>
    <row r="237" spans="3:24" x14ac:dyDescent="0.25">
      <c r="I237" t="s">
        <v>505</v>
      </c>
      <c r="J237" t="s">
        <v>504</v>
      </c>
      <c r="K237" t="s">
        <v>147</v>
      </c>
      <c r="L237" t="s">
        <v>506</v>
      </c>
      <c r="M237" t="s">
        <v>98</v>
      </c>
      <c r="N237" t="s">
        <v>594</v>
      </c>
      <c r="O237" t="s">
        <v>595</v>
      </c>
      <c r="P237" t="s">
        <v>98</v>
      </c>
      <c r="Q237" t="s">
        <v>22</v>
      </c>
      <c r="R237" t="s">
        <v>22</v>
      </c>
      <c r="S237" t="s">
        <v>22</v>
      </c>
    </row>
    <row r="238" spans="3:24" x14ac:dyDescent="0.25">
      <c r="I238" t="s">
        <v>571</v>
      </c>
      <c r="J238" t="s">
        <v>570</v>
      </c>
      <c r="K238" t="s">
        <v>147</v>
      </c>
      <c r="L238" t="s">
        <v>595</v>
      </c>
      <c r="M238" t="s">
        <v>98</v>
      </c>
      <c r="N238" t="s">
        <v>594</v>
      </c>
      <c r="O238" t="s">
        <v>595</v>
      </c>
      <c r="P238" t="s">
        <v>98</v>
      </c>
      <c r="Q238" t="s">
        <v>22</v>
      </c>
      <c r="R238" t="s">
        <v>22</v>
      </c>
      <c r="S238" t="s">
        <v>22</v>
      </c>
    </row>
    <row r="239" spans="3:24" x14ac:dyDescent="0.25">
      <c r="I239" t="s">
        <v>573</v>
      </c>
      <c r="J239" t="s">
        <v>572</v>
      </c>
      <c r="K239" t="s">
        <v>147</v>
      </c>
      <c r="L239" t="s">
        <v>595</v>
      </c>
      <c r="M239" t="s">
        <v>98</v>
      </c>
      <c r="N239" t="s">
        <v>594</v>
      </c>
      <c r="O239" t="s">
        <v>595</v>
      </c>
      <c r="P239" t="s">
        <v>98</v>
      </c>
      <c r="Q239" t="s">
        <v>22</v>
      </c>
      <c r="R239" t="s">
        <v>22</v>
      </c>
      <c r="S239" t="s">
        <v>22</v>
      </c>
    </row>
    <row r="240" spans="3:24" x14ac:dyDescent="0.25">
      <c r="G240" t="s">
        <v>493</v>
      </c>
      <c r="H240" t="s">
        <v>491</v>
      </c>
    </row>
    <row r="241" spans="3:22" x14ac:dyDescent="0.25">
      <c r="I241" t="s">
        <v>492</v>
      </c>
      <c r="J241" t="s">
        <v>491</v>
      </c>
      <c r="K241" t="s">
        <v>147</v>
      </c>
      <c r="L241" t="s">
        <v>107</v>
      </c>
      <c r="M241" t="s">
        <v>98</v>
      </c>
      <c r="N241" t="s">
        <v>594</v>
      </c>
      <c r="O241" t="s">
        <v>595</v>
      </c>
      <c r="P241" t="s">
        <v>98</v>
      </c>
      <c r="Q241" t="s">
        <v>22</v>
      </c>
      <c r="R241" t="s">
        <v>22</v>
      </c>
    </row>
    <row r="242" spans="3:22" x14ac:dyDescent="0.25">
      <c r="I242" t="s">
        <v>494</v>
      </c>
      <c r="J242" t="s">
        <v>495</v>
      </c>
      <c r="K242" t="s">
        <v>147</v>
      </c>
      <c r="L242" t="s">
        <v>107</v>
      </c>
      <c r="M242" t="s">
        <v>98</v>
      </c>
      <c r="N242" t="s">
        <v>594</v>
      </c>
      <c r="O242" t="s">
        <v>595</v>
      </c>
      <c r="P242" t="s">
        <v>98</v>
      </c>
      <c r="Q242" t="s">
        <v>22</v>
      </c>
      <c r="R242" t="s">
        <v>22</v>
      </c>
      <c r="S242" t="s">
        <v>22</v>
      </c>
    </row>
    <row r="243" spans="3:22" x14ac:dyDescent="0.25">
      <c r="I243" t="s">
        <v>497</v>
      </c>
      <c r="J243" t="s">
        <v>12</v>
      </c>
      <c r="K243" t="s">
        <v>147</v>
      </c>
      <c r="L243" t="s">
        <v>107</v>
      </c>
      <c r="M243" t="s">
        <v>98</v>
      </c>
      <c r="N243" t="s">
        <v>594</v>
      </c>
      <c r="O243" t="s">
        <v>595</v>
      </c>
      <c r="P243" t="s">
        <v>98</v>
      </c>
      <c r="Q243" t="s">
        <v>22</v>
      </c>
      <c r="R243" t="s">
        <v>22</v>
      </c>
      <c r="S243" t="s">
        <v>22</v>
      </c>
    </row>
    <row r="244" spans="3:22" x14ac:dyDescent="0.25">
      <c r="I244" t="s">
        <v>496</v>
      </c>
      <c r="J244" t="s">
        <v>38</v>
      </c>
      <c r="K244" t="s">
        <v>147</v>
      </c>
      <c r="L244" t="s">
        <v>107</v>
      </c>
      <c r="M244" t="s">
        <v>98</v>
      </c>
      <c r="N244" t="s">
        <v>594</v>
      </c>
      <c r="O244" t="s">
        <v>595</v>
      </c>
      <c r="P244" t="s">
        <v>98</v>
      </c>
      <c r="Q244" t="s">
        <v>22</v>
      </c>
      <c r="R244" t="s">
        <v>22</v>
      </c>
      <c r="S244" t="s">
        <v>22</v>
      </c>
    </row>
    <row r="245" spans="3:22" x14ac:dyDescent="0.25">
      <c r="I245" t="s">
        <v>498</v>
      </c>
      <c r="J245" t="s">
        <v>4</v>
      </c>
      <c r="K245" t="s">
        <v>147</v>
      </c>
      <c r="L245" t="s">
        <v>107</v>
      </c>
      <c r="M245" t="s">
        <v>98</v>
      </c>
      <c r="N245" t="s">
        <v>594</v>
      </c>
      <c r="O245" t="s">
        <v>595</v>
      </c>
      <c r="P245" t="s">
        <v>98</v>
      </c>
      <c r="Q245" t="s">
        <v>22</v>
      </c>
      <c r="R245" t="s">
        <v>22</v>
      </c>
      <c r="S245" t="s">
        <v>22</v>
      </c>
    </row>
    <row r="246" spans="3:22" x14ac:dyDescent="0.25">
      <c r="I246" t="s">
        <v>499</v>
      </c>
      <c r="J246" t="s">
        <v>9</v>
      </c>
      <c r="K246" t="s">
        <v>147</v>
      </c>
      <c r="L246" t="s">
        <v>107</v>
      </c>
      <c r="M246" t="s">
        <v>98</v>
      </c>
      <c r="N246" t="s">
        <v>594</v>
      </c>
      <c r="O246" t="s">
        <v>595</v>
      </c>
      <c r="P246" t="s">
        <v>98</v>
      </c>
      <c r="Q246" t="s">
        <v>22</v>
      </c>
      <c r="R246" t="s">
        <v>22</v>
      </c>
      <c r="S246" t="s">
        <v>22</v>
      </c>
    </row>
    <row r="247" spans="3:22" x14ac:dyDescent="0.25">
      <c r="I247" t="s">
        <v>500</v>
      </c>
      <c r="J247" t="s">
        <v>8</v>
      </c>
      <c r="K247" t="s">
        <v>147</v>
      </c>
      <c r="L247" t="s">
        <v>107</v>
      </c>
      <c r="M247" t="s">
        <v>98</v>
      </c>
      <c r="N247" t="s">
        <v>594</v>
      </c>
      <c r="O247" t="s">
        <v>595</v>
      </c>
      <c r="P247" t="s">
        <v>98</v>
      </c>
      <c r="Q247" t="s">
        <v>22</v>
      </c>
      <c r="R247" t="s">
        <v>22</v>
      </c>
      <c r="S247" t="s">
        <v>22</v>
      </c>
    </row>
    <row r="248" spans="3:22" x14ac:dyDescent="0.25">
      <c r="I248" t="s">
        <v>501</v>
      </c>
      <c r="J248" t="s">
        <v>37</v>
      </c>
      <c r="K248" t="s">
        <v>147</v>
      </c>
      <c r="L248" t="s">
        <v>107</v>
      </c>
      <c r="M248" t="s">
        <v>98</v>
      </c>
      <c r="N248" t="s">
        <v>594</v>
      </c>
      <c r="O248" t="s">
        <v>595</v>
      </c>
      <c r="P248" t="s">
        <v>98</v>
      </c>
      <c r="Q248" t="s">
        <v>22</v>
      </c>
      <c r="R248" t="s">
        <v>22</v>
      </c>
      <c r="S248" t="s">
        <v>22</v>
      </c>
    </row>
    <row r="249" spans="3:22" x14ac:dyDescent="0.25">
      <c r="I249" t="s">
        <v>502</v>
      </c>
      <c r="J249" t="s">
        <v>5</v>
      </c>
      <c r="K249" t="s">
        <v>147</v>
      </c>
      <c r="L249" t="s">
        <v>107</v>
      </c>
      <c r="M249" t="s">
        <v>98</v>
      </c>
      <c r="N249" t="s">
        <v>594</v>
      </c>
      <c r="O249" t="s">
        <v>595</v>
      </c>
      <c r="P249" t="s">
        <v>98</v>
      </c>
      <c r="Q249" t="s">
        <v>22</v>
      </c>
      <c r="R249" t="s">
        <v>22</v>
      </c>
      <c r="S249" t="s">
        <v>22</v>
      </c>
    </row>
    <row r="250" spans="3:22" x14ac:dyDescent="0.25">
      <c r="C250" t="s">
        <v>381</v>
      </c>
      <c r="D250" t="s">
        <v>382</v>
      </c>
      <c r="V250" t="s">
        <v>45</v>
      </c>
    </row>
    <row r="251" spans="3:22" x14ac:dyDescent="0.25">
      <c r="G251" t="s">
        <v>383</v>
      </c>
      <c r="H251" t="s">
        <v>382</v>
      </c>
    </row>
    <row r="252" spans="3:22" x14ac:dyDescent="0.25">
      <c r="I252" t="s">
        <v>384</v>
      </c>
      <c r="J252" t="s">
        <v>382</v>
      </c>
      <c r="K252" t="s">
        <v>147</v>
      </c>
      <c r="L252" t="s">
        <v>107</v>
      </c>
      <c r="M252" t="s">
        <v>98</v>
      </c>
      <c r="N252" t="s">
        <v>594</v>
      </c>
      <c r="O252" t="s">
        <v>595</v>
      </c>
      <c r="P252" t="s">
        <v>98</v>
      </c>
      <c r="Q252" t="s">
        <v>22</v>
      </c>
      <c r="R252" t="s">
        <v>22</v>
      </c>
      <c r="S252" t="s">
        <v>22</v>
      </c>
    </row>
    <row r="253" spans="3:22" x14ac:dyDescent="0.25">
      <c r="C253" t="s">
        <v>385</v>
      </c>
      <c r="D253" t="s">
        <v>386</v>
      </c>
      <c r="V253" t="s">
        <v>45</v>
      </c>
    </row>
    <row r="254" spans="3:22" x14ac:dyDescent="0.25">
      <c r="G254" t="s">
        <v>387</v>
      </c>
      <c r="H254" t="s">
        <v>386</v>
      </c>
    </row>
    <row r="255" spans="3:22" x14ac:dyDescent="0.25">
      <c r="I255" t="s">
        <v>388</v>
      </c>
      <c r="J255" t="s">
        <v>386</v>
      </c>
      <c r="K255" t="s">
        <v>147</v>
      </c>
      <c r="L255" t="s">
        <v>107</v>
      </c>
      <c r="M255" t="s">
        <v>98</v>
      </c>
      <c r="N255" t="s">
        <v>594</v>
      </c>
      <c r="O255" t="s">
        <v>595</v>
      </c>
      <c r="P255" t="s">
        <v>98</v>
      </c>
      <c r="Q255" t="s">
        <v>22</v>
      </c>
      <c r="R255" t="s">
        <v>22</v>
      </c>
      <c r="S255" t="s">
        <v>22</v>
      </c>
    </row>
    <row r="256" spans="3:22" x14ac:dyDescent="0.25">
      <c r="C256" t="s">
        <v>389</v>
      </c>
      <c r="D256" t="s">
        <v>390</v>
      </c>
      <c r="V256" t="s">
        <v>45</v>
      </c>
    </row>
    <row r="257" spans="3:22" x14ac:dyDescent="0.25">
      <c r="G257" t="s">
        <v>391</v>
      </c>
      <c r="H257" t="s">
        <v>392</v>
      </c>
    </row>
    <row r="258" spans="3:22" x14ac:dyDescent="0.25">
      <c r="I258" t="s">
        <v>393</v>
      </c>
      <c r="J258" t="s">
        <v>392</v>
      </c>
      <c r="K258" t="s">
        <v>147</v>
      </c>
      <c r="L258" t="s">
        <v>107</v>
      </c>
      <c r="M258" t="s">
        <v>98</v>
      </c>
      <c r="N258" t="s">
        <v>594</v>
      </c>
      <c r="O258" t="s">
        <v>595</v>
      </c>
      <c r="P258" t="s">
        <v>98</v>
      </c>
      <c r="Q258" t="s">
        <v>22</v>
      </c>
      <c r="R258" t="s">
        <v>22</v>
      </c>
      <c r="S258" t="s">
        <v>22</v>
      </c>
    </row>
    <row r="259" spans="3:22" x14ac:dyDescent="0.25">
      <c r="C259" t="s">
        <v>394</v>
      </c>
      <c r="D259" t="s">
        <v>395</v>
      </c>
      <c r="V259" t="s">
        <v>45</v>
      </c>
    </row>
    <row r="260" spans="3:22" x14ac:dyDescent="0.25">
      <c r="G260" t="s">
        <v>396</v>
      </c>
      <c r="H260" t="s">
        <v>395</v>
      </c>
    </row>
    <row r="261" spans="3:22" x14ac:dyDescent="0.25">
      <c r="I261" t="s">
        <v>397</v>
      </c>
      <c r="J261" t="s">
        <v>395</v>
      </c>
      <c r="K261" t="s">
        <v>147</v>
      </c>
      <c r="L261" t="s">
        <v>107</v>
      </c>
      <c r="M261" t="s">
        <v>98</v>
      </c>
      <c r="N261" t="s">
        <v>594</v>
      </c>
      <c r="O261" t="s">
        <v>595</v>
      </c>
      <c r="P261" t="s">
        <v>98</v>
      </c>
      <c r="Q261" t="s">
        <v>22</v>
      </c>
      <c r="R261" t="s">
        <v>22</v>
      </c>
      <c r="S261" t="s">
        <v>22</v>
      </c>
    </row>
    <row r="262" spans="3:22" x14ac:dyDescent="0.25">
      <c r="C262" t="s">
        <v>398</v>
      </c>
      <c r="D262" t="s">
        <v>399</v>
      </c>
      <c r="V262" t="s">
        <v>45</v>
      </c>
    </row>
    <row r="263" spans="3:22" x14ac:dyDescent="0.25">
      <c r="G263" t="s">
        <v>400</v>
      </c>
      <c r="H263" t="s">
        <v>399</v>
      </c>
    </row>
    <row r="264" spans="3:22" x14ac:dyDescent="0.25">
      <c r="I264" t="s">
        <v>401</v>
      </c>
      <c r="J264" t="s">
        <v>399</v>
      </c>
      <c r="K264" t="s">
        <v>147</v>
      </c>
      <c r="L264" t="s">
        <v>107</v>
      </c>
      <c r="M264" t="s">
        <v>98</v>
      </c>
      <c r="N264" t="s">
        <v>594</v>
      </c>
      <c r="O264" t="s">
        <v>595</v>
      </c>
      <c r="P264" t="s">
        <v>98</v>
      </c>
      <c r="Q264" t="s">
        <v>22</v>
      </c>
      <c r="R264" t="s">
        <v>22</v>
      </c>
      <c r="S264" t="s">
        <v>22</v>
      </c>
    </row>
    <row r="265" spans="3:22" x14ac:dyDescent="0.25">
      <c r="C265" t="s">
        <v>402</v>
      </c>
      <c r="D265" t="s">
        <v>33</v>
      </c>
      <c r="V265" t="s">
        <v>45</v>
      </c>
    </row>
    <row r="266" spans="3:22" x14ac:dyDescent="0.25">
      <c r="G266" t="s">
        <v>403</v>
      </c>
      <c r="H266" t="s">
        <v>23</v>
      </c>
    </row>
    <row r="267" spans="3:22" x14ac:dyDescent="0.25">
      <c r="I267" t="s">
        <v>404</v>
      </c>
      <c r="J267" t="s">
        <v>49</v>
      </c>
      <c r="K267" t="s">
        <v>147</v>
      </c>
      <c r="L267" t="s">
        <v>135</v>
      </c>
      <c r="M267" t="s">
        <v>98</v>
      </c>
      <c r="N267" t="s">
        <v>594</v>
      </c>
      <c r="O267" t="s">
        <v>595</v>
      </c>
      <c r="P267" t="s">
        <v>98</v>
      </c>
      <c r="Q267" t="s">
        <v>22</v>
      </c>
      <c r="R267" t="s">
        <v>22</v>
      </c>
      <c r="S267" t="s">
        <v>22</v>
      </c>
    </row>
    <row r="268" spans="3:22" x14ac:dyDescent="0.25">
      <c r="I268" t="s">
        <v>405</v>
      </c>
      <c r="J268" t="s">
        <v>58</v>
      </c>
      <c r="K268" t="s">
        <v>147</v>
      </c>
      <c r="L268" t="s">
        <v>135</v>
      </c>
      <c r="M268" t="s">
        <v>98</v>
      </c>
      <c r="N268" t="s">
        <v>594</v>
      </c>
      <c r="O268" t="s">
        <v>595</v>
      </c>
      <c r="P268" t="s">
        <v>98</v>
      </c>
      <c r="Q268" t="s">
        <v>22</v>
      </c>
      <c r="R268" t="s">
        <v>22</v>
      </c>
      <c r="S268" t="s">
        <v>22</v>
      </c>
    </row>
    <row r="269" spans="3:22" x14ac:dyDescent="0.25">
      <c r="I269" t="s">
        <v>406</v>
      </c>
      <c r="J269" t="s">
        <v>531</v>
      </c>
      <c r="K269" t="s">
        <v>147</v>
      </c>
      <c r="L269" t="s">
        <v>135</v>
      </c>
      <c r="M269" t="s">
        <v>98</v>
      </c>
      <c r="N269" t="s">
        <v>594</v>
      </c>
      <c r="O269" t="s">
        <v>595</v>
      </c>
      <c r="P269" t="s">
        <v>98</v>
      </c>
      <c r="Q269" t="s">
        <v>22</v>
      </c>
      <c r="R269" t="s">
        <v>22</v>
      </c>
      <c r="S269" t="s">
        <v>22</v>
      </c>
    </row>
    <row r="270" spans="3:22" x14ac:dyDescent="0.25">
      <c r="I270" t="s">
        <v>407</v>
      </c>
      <c r="J270" t="s">
        <v>532</v>
      </c>
      <c r="K270" t="s">
        <v>147</v>
      </c>
      <c r="L270" t="s">
        <v>135</v>
      </c>
      <c r="M270" t="s">
        <v>98</v>
      </c>
      <c r="N270" t="s">
        <v>594</v>
      </c>
      <c r="O270" t="s">
        <v>595</v>
      </c>
      <c r="P270" t="s">
        <v>98</v>
      </c>
      <c r="Q270" t="s">
        <v>22</v>
      </c>
      <c r="R270" t="s">
        <v>22</v>
      </c>
      <c r="S270" t="s">
        <v>22</v>
      </c>
    </row>
    <row r="271" spans="3:22" x14ac:dyDescent="0.25">
      <c r="I271" t="s">
        <v>408</v>
      </c>
      <c r="J271" t="s">
        <v>53</v>
      </c>
      <c r="K271" t="s">
        <v>147</v>
      </c>
      <c r="L271" t="s">
        <v>135</v>
      </c>
      <c r="M271" t="s">
        <v>98</v>
      </c>
      <c r="N271" t="s">
        <v>594</v>
      </c>
      <c r="O271" t="s">
        <v>595</v>
      </c>
      <c r="P271" t="s">
        <v>98</v>
      </c>
      <c r="Q271" t="s">
        <v>22</v>
      </c>
      <c r="R271" t="s">
        <v>22</v>
      </c>
      <c r="S271" t="s">
        <v>22</v>
      </c>
    </row>
    <row r="272" spans="3:22" x14ac:dyDescent="0.25">
      <c r="I272" t="s">
        <v>409</v>
      </c>
      <c r="J272" t="s">
        <v>55</v>
      </c>
      <c r="K272" t="s">
        <v>147</v>
      </c>
      <c r="L272" t="s">
        <v>135</v>
      </c>
      <c r="M272" t="s">
        <v>98</v>
      </c>
      <c r="N272" t="s">
        <v>594</v>
      </c>
      <c r="O272" t="s">
        <v>595</v>
      </c>
      <c r="P272" t="s">
        <v>98</v>
      </c>
      <c r="Q272" t="s">
        <v>22</v>
      </c>
      <c r="R272" t="s">
        <v>22</v>
      </c>
      <c r="S272" t="s">
        <v>22</v>
      </c>
    </row>
    <row r="273" spans="7:19" x14ac:dyDescent="0.25">
      <c r="I273" t="s">
        <v>410</v>
      </c>
      <c r="J273" t="s">
        <v>533</v>
      </c>
      <c r="K273" t="s">
        <v>147</v>
      </c>
      <c r="L273" t="s">
        <v>135</v>
      </c>
      <c r="M273" t="s">
        <v>98</v>
      </c>
      <c r="N273" t="s">
        <v>594</v>
      </c>
      <c r="O273" t="s">
        <v>595</v>
      </c>
      <c r="P273" t="s">
        <v>98</v>
      </c>
      <c r="Q273" t="s">
        <v>22</v>
      </c>
      <c r="R273" t="s">
        <v>22</v>
      </c>
      <c r="S273" t="s">
        <v>22</v>
      </c>
    </row>
    <row r="274" spans="7:19" x14ac:dyDescent="0.25">
      <c r="I274" t="s">
        <v>411</v>
      </c>
      <c r="J274" t="s">
        <v>57</v>
      </c>
      <c r="K274" t="s">
        <v>147</v>
      </c>
      <c r="L274" t="s">
        <v>135</v>
      </c>
      <c r="M274" t="s">
        <v>98</v>
      </c>
      <c r="N274" t="s">
        <v>594</v>
      </c>
      <c r="O274" t="s">
        <v>595</v>
      </c>
      <c r="P274" t="s">
        <v>98</v>
      </c>
      <c r="Q274" t="s">
        <v>22</v>
      </c>
      <c r="R274" t="s">
        <v>22</v>
      </c>
      <c r="S274" t="s">
        <v>22</v>
      </c>
    </row>
    <row r="275" spans="7:19" x14ac:dyDescent="0.25">
      <c r="I275" t="s">
        <v>412</v>
      </c>
      <c r="J275" t="s">
        <v>31</v>
      </c>
      <c r="K275" t="s">
        <v>147</v>
      </c>
      <c r="L275" t="s">
        <v>107</v>
      </c>
      <c r="M275" t="s">
        <v>98</v>
      </c>
      <c r="N275" t="s">
        <v>594</v>
      </c>
      <c r="O275" t="s">
        <v>595</v>
      </c>
      <c r="P275" t="s">
        <v>98</v>
      </c>
      <c r="Q275" t="s">
        <v>22</v>
      </c>
      <c r="R275" t="s">
        <v>22</v>
      </c>
      <c r="S275" t="s">
        <v>22</v>
      </c>
    </row>
    <row r="276" spans="7:19" x14ac:dyDescent="0.25">
      <c r="I276" t="s">
        <v>413</v>
      </c>
      <c r="J276" t="s">
        <v>3</v>
      </c>
      <c r="K276" t="s">
        <v>147</v>
      </c>
      <c r="L276" t="s">
        <v>107</v>
      </c>
      <c r="M276" t="s">
        <v>98</v>
      </c>
      <c r="N276" t="s">
        <v>594</v>
      </c>
      <c r="O276" t="s">
        <v>595</v>
      </c>
      <c r="P276" t="s">
        <v>98</v>
      </c>
      <c r="Q276" t="s">
        <v>22</v>
      </c>
      <c r="R276" t="s">
        <v>22</v>
      </c>
      <c r="S276" t="s">
        <v>22</v>
      </c>
    </row>
    <row r="277" spans="7:19" x14ac:dyDescent="0.25">
      <c r="G277" t="s">
        <v>414</v>
      </c>
      <c r="H277" t="s">
        <v>415</v>
      </c>
    </row>
    <row r="278" spans="7:19" x14ac:dyDescent="0.25">
      <c r="I278" t="s">
        <v>416</v>
      </c>
      <c r="J278" t="s">
        <v>417</v>
      </c>
      <c r="K278" t="s">
        <v>147</v>
      </c>
      <c r="L278" t="s">
        <v>135</v>
      </c>
      <c r="M278" t="s">
        <v>98</v>
      </c>
      <c r="N278" t="s">
        <v>594</v>
      </c>
      <c r="O278" t="s">
        <v>595</v>
      </c>
      <c r="P278" t="s">
        <v>98</v>
      </c>
      <c r="Q278" t="s">
        <v>22</v>
      </c>
      <c r="R278" t="s">
        <v>22</v>
      </c>
      <c r="S278" t="s">
        <v>22</v>
      </c>
    </row>
    <row r="279" spans="7:19" x14ac:dyDescent="0.25">
      <c r="I279" t="s">
        <v>418</v>
      </c>
      <c r="J279" t="s">
        <v>51</v>
      </c>
      <c r="K279" t="s">
        <v>147</v>
      </c>
      <c r="L279" t="s">
        <v>135</v>
      </c>
      <c r="M279" t="s">
        <v>98</v>
      </c>
      <c r="N279" t="s">
        <v>594</v>
      </c>
      <c r="O279" t="s">
        <v>595</v>
      </c>
      <c r="P279" t="s">
        <v>98</v>
      </c>
      <c r="Q279" t="s">
        <v>22</v>
      </c>
      <c r="R279" t="s">
        <v>22</v>
      </c>
      <c r="S279" t="s">
        <v>22</v>
      </c>
    </row>
    <row r="280" spans="7:19" x14ac:dyDescent="0.25">
      <c r="I280" t="s">
        <v>419</v>
      </c>
      <c r="J280" t="s">
        <v>62</v>
      </c>
      <c r="K280" t="s">
        <v>147</v>
      </c>
      <c r="L280" t="s">
        <v>135</v>
      </c>
      <c r="M280" t="s">
        <v>98</v>
      </c>
      <c r="N280" t="s">
        <v>594</v>
      </c>
      <c r="O280" t="s">
        <v>595</v>
      </c>
      <c r="P280" t="s">
        <v>98</v>
      </c>
      <c r="Q280" t="s">
        <v>22</v>
      </c>
      <c r="R280" t="s">
        <v>22</v>
      </c>
      <c r="S280" t="s">
        <v>22</v>
      </c>
    </row>
    <row r="281" spans="7:19" x14ac:dyDescent="0.25">
      <c r="I281" t="s">
        <v>420</v>
      </c>
      <c r="J281" t="s">
        <v>59</v>
      </c>
      <c r="K281" t="s">
        <v>147</v>
      </c>
      <c r="L281" t="s">
        <v>135</v>
      </c>
      <c r="M281" t="s">
        <v>98</v>
      </c>
      <c r="N281" t="s">
        <v>594</v>
      </c>
      <c r="O281" t="s">
        <v>595</v>
      </c>
      <c r="P281" t="s">
        <v>98</v>
      </c>
      <c r="Q281" t="s">
        <v>22</v>
      </c>
      <c r="R281" t="s">
        <v>22</v>
      </c>
      <c r="S281" t="s">
        <v>22</v>
      </c>
    </row>
    <row r="282" spans="7:19" x14ac:dyDescent="0.25">
      <c r="I282" t="s">
        <v>421</v>
      </c>
      <c r="J282" t="s">
        <v>60</v>
      </c>
      <c r="K282" t="s">
        <v>147</v>
      </c>
      <c r="L282" t="s">
        <v>135</v>
      </c>
      <c r="M282" t="s">
        <v>98</v>
      </c>
      <c r="N282" t="s">
        <v>594</v>
      </c>
      <c r="O282" t="s">
        <v>595</v>
      </c>
      <c r="P282" t="s">
        <v>98</v>
      </c>
      <c r="Q282" t="s">
        <v>22</v>
      </c>
      <c r="R282" t="s">
        <v>22</v>
      </c>
      <c r="S282" t="s">
        <v>22</v>
      </c>
    </row>
    <row r="283" spans="7:19" x14ac:dyDescent="0.25">
      <c r="I283" t="s">
        <v>422</v>
      </c>
      <c r="J283" t="s">
        <v>574</v>
      </c>
      <c r="K283" t="s">
        <v>147</v>
      </c>
      <c r="L283" t="s">
        <v>135</v>
      </c>
      <c r="M283" t="s">
        <v>98</v>
      </c>
      <c r="N283" t="s">
        <v>594</v>
      </c>
      <c r="O283" t="s">
        <v>595</v>
      </c>
      <c r="P283" t="s">
        <v>98</v>
      </c>
      <c r="Q283" t="s">
        <v>22</v>
      </c>
      <c r="R283" t="s">
        <v>22</v>
      </c>
      <c r="S283" t="s">
        <v>22</v>
      </c>
    </row>
    <row r="284" spans="7:19" x14ac:dyDescent="0.25">
      <c r="I284" t="s">
        <v>423</v>
      </c>
      <c r="J284" t="s">
        <v>575</v>
      </c>
      <c r="K284" t="s">
        <v>147</v>
      </c>
      <c r="L284" t="s">
        <v>107</v>
      </c>
      <c r="M284" t="s">
        <v>98</v>
      </c>
      <c r="N284" t="s">
        <v>594</v>
      </c>
      <c r="O284" t="s">
        <v>595</v>
      </c>
      <c r="P284" t="s">
        <v>98</v>
      </c>
      <c r="Q284" t="s">
        <v>22</v>
      </c>
      <c r="R284" t="s">
        <v>22</v>
      </c>
      <c r="S284" t="s">
        <v>22</v>
      </c>
    </row>
    <row r="285" spans="7:19" x14ac:dyDescent="0.25">
      <c r="I285" t="s">
        <v>424</v>
      </c>
      <c r="J285" t="s">
        <v>590</v>
      </c>
      <c r="K285" t="s">
        <v>147</v>
      </c>
      <c r="L285" t="s">
        <v>107</v>
      </c>
      <c r="M285" t="s">
        <v>98</v>
      </c>
      <c r="N285" t="s">
        <v>594</v>
      </c>
      <c r="O285" t="s">
        <v>595</v>
      </c>
      <c r="P285" t="s">
        <v>98</v>
      </c>
      <c r="Q285" t="s">
        <v>22</v>
      </c>
      <c r="R285" t="s">
        <v>22</v>
      </c>
      <c r="S285" t="s">
        <v>22</v>
      </c>
    </row>
    <row r="286" spans="7:19" x14ac:dyDescent="0.25">
      <c r="I286" t="s">
        <v>425</v>
      </c>
      <c r="J286" t="s">
        <v>426</v>
      </c>
      <c r="K286" t="s">
        <v>147</v>
      </c>
      <c r="L286" t="s">
        <v>107</v>
      </c>
      <c r="M286" t="s">
        <v>98</v>
      </c>
      <c r="N286" t="s">
        <v>594</v>
      </c>
      <c r="O286" t="s">
        <v>595</v>
      </c>
      <c r="P286" t="s">
        <v>98</v>
      </c>
    </row>
    <row r="287" spans="7:19" x14ac:dyDescent="0.25">
      <c r="I287" t="s">
        <v>427</v>
      </c>
      <c r="J287" t="s">
        <v>428</v>
      </c>
      <c r="K287" t="s">
        <v>147</v>
      </c>
      <c r="L287" t="s">
        <v>107</v>
      </c>
      <c r="M287" t="s">
        <v>98</v>
      </c>
      <c r="N287" t="s">
        <v>594</v>
      </c>
      <c r="O287" t="s">
        <v>595</v>
      </c>
      <c r="P287" t="s">
        <v>98</v>
      </c>
      <c r="Q287" t="s">
        <v>22</v>
      </c>
      <c r="R287" t="s">
        <v>22</v>
      </c>
      <c r="S287" t="s">
        <v>22</v>
      </c>
    </row>
    <row r="288" spans="7:19" x14ac:dyDescent="0.25">
      <c r="I288" t="s">
        <v>429</v>
      </c>
      <c r="J288" t="s">
        <v>430</v>
      </c>
      <c r="K288" t="s">
        <v>147</v>
      </c>
      <c r="L288" t="s">
        <v>107</v>
      </c>
      <c r="M288" t="s">
        <v>98</v>
      </c>
      <c r="N288" t="s">
        <v>594</v>
      </c>
      <c r="O288" t="s">
        <v>595</v>
      </c>
      <c r="P288" t="s">
        <v>98</v>
      </c>
      <c r="Q288" t="s">
        <v>22</v>
      </c>
      <c r="R288" t="s">
        <v>22</v>
      </c>
      <c r="S288" t="s">
        <v>22</v>
      </c>
    </row>
    <row r="289" spans="3:22" x14ac:dyDescent="0.25">
      <c r="I289" t="s">
        <v>431</v>
      </c>
      <c r="J289" t="s">
        <v>432</v>
      </c>
      <c r="K289" t="s">
        <v>147</v>
      </c>
      <c r="L289" t="s">
        <v>107</v>
      </c>
      <c r="M289" t="s">
        <v>98</v>
      </c>
      <c r="N289" t="s">
        <v>594</v>
      </c>
      <c r="O289" t="s">
        <v>595</v>
      </c>
      <c r="P289" t="s">
        <v>98</v>
      </c>
      <c r="Q289" t="s">
        <v>22</v>
      </c>
      <c r="R289" t="s">
        <v>22</v>
      </c>
      <c r="S289" t="s">
        <v>22</v>
      </c>
    </row>
    <row r="290" spans="3:22" x14ac:dyDescent="0.25">
      <c r="I290" t="s">
        <v>433</v>
      </c>
      <c r="J290" t="s">
        <v>434</v>
      </c>
      <c r="K290" t="s">
        <v>147</v>
      </c>
      <c r="L290" t="s">
        <v>107</v>
      </c>
      <c r="M290" t="s">
        <v>98</v>
      </c>
      <c r="N290" t="s">
        <v>594</v>
      </c>
      <c r="O290" t="s">
        <v>595</v>
      </c>
      <c r="P290" t="s">
        <v>98</v>
      </c>
      <c r="Q290" t="s">
        <v>22</v>
      </c>
      <c r="R290" t="s">
        <v>22</v>
      </c>
      <c r="S290" t="s">
        <v>22</v>
      </c>
    </row>
    <row r="291" spans="3:22" x14ac:dyDescent="0.25">
      <c r="I291" t="s">
        <v>435</v>
      </c>
      <c r="J291" t="s">
        <v>436</v>
      </c>
      <c r="K291" t="s">
        <v>147</v>
      </c>
      <c r="L291" t="s">
        <v>107</v>
      </c>
      <c r="M291" t="s">
        <v>98</v>
      </c>
      <c r="N291" t="s">
        <v>594</v>
      </c>
      <c r="O291" t="s">
        <v>595</v>
      </c>
      <c r="P291" t="s">
        <v>98</v>
      </c>
      <c r="Q291" t="s">
        <v>22</v>
      </c>
      <c r="R291" t="s">
        <v>22</v>
      </c>
      <c r="S291" t="s">
        <v>22</v>
      </c>
    </row>
    <row r="292" spans="3:22" x14ac:dyDescent="0.25">
      <c r="I292" t="s">
        <v>437</v>
      </c>
      <c r="J292" t="s">
        <v>438</v>
      </c>
      <c r="K292" t="s">
        <v>147</v>
      </c>
      <c r="L292" t="s">
        <v>107</v>
      </c>
      <c r="M292" t="s">
        <v>98</v>
      </c>
      <c r="N292" t="s">
        <v>594</v>
      </c>
      <c r="O292" t="s">
        <v>595</v>
      </c>
      <c r="P292" t="s">
        <v>98</v>
      </c>
      <c r="Q292" t="s">
        <v>22</v>
      </c>
      <c r="R292" t="s">
        <v>22</v>
      </c>
      <c r="S292" t="s">
        <v>22</v>
      </c>
    </row>
    <row r="293" spans="3:22" x14ac:dyDescent="0.25">
      <c r="I293" t="s">
        <v>439</v>
      </c>
      <c r="J293" t="s">
        <v>440</v>
      </c>
      <c r="K293" t="s">
        <v>147</v>
      </c>
      <c r="L293" t="s">
        <v>107</v>
      </c>
      <c r="M293" t="s">
        <v>98</v>
      </c>
      <c r="N293" t="s">
        <v>594</v>
      </c>
      <c r="O293" t="s">
        <v>595</v>
      </c>
      <c r="P293" t="s">
        <v>98</v>
      </c>
      <c r="Q293" t="s">
        <v>22</v>
      </c>
      <c r="R293" t="s">
        <v>22</v>
      </c>
      <c r="S293" t="s">
        <v>22</v>
      </c>
    </row>
    <row r="294" spans="3:22" x14ac:dyDescent="0.25">
      <c r="I294" t="s">
        <v>515</v>
      </c>
      <c r="J294" t="s">
        <v>508</v>
      </c>
      <c r="K294" t="s">
        <v>147</v>
      </c>
      <c r="L294" t="s">
        <v>506</v>
      </c>
      <c r="M294" t="s">
        <v>98</v>
      </c>
      <c r="N294" t="s">
        <v>594</v>
      </c>
      <c r="O294" t="s">
        <v>595</v>
      </c>
      <c r="P294" t="s">
        <v>98</v>
      </c>
      <c r="Q294" t="s">
        <v>22</v>
      </c>
      <c r="R294" t="s">
        <v>22</v>
      </c>
      <c r="S294" t="s">
        <v>22</v>
      </c>
    </row>
    <row r="295" spans="3:22" x14ac:dyDescent="0.25">
      <c r="I295" t="s">
        <v>577</v>
      </c>
      <c r="J295" t="s">
        <v>576</v>
      </c>
      <c r="K295" t="s">
        <v>147</v>
      </c>
      <c r="L295" t="s">
        <v>595</v>
      </c>
      <c r="M295" t="s">
        <v>98</v>
      </c>
      <c r="N295" t="s">
        <v>594</v>
      </c>
      <c r="O295" t="s">
        <v>595</v>
      </c>
      <c r="P295" t="s">
        <v>98</v>
      </c>
      <c r="Q295" t="s">
        <v>22</v>
      </c>
      <c r="R295" t="s">
        <v>22</v>
      </c>
      <c r="S295" t="s">
        <v>22</v>
      </c>
    </row>
    <row r="296" spans="3:22" x14ac:dyDescent="0.25">
      <c r="I296" t="s">
        <v>579</v>
      </c>
      <c r="J296" t="s">
        <v>578</v>
      </c>
      <c r="K296" t="s">
        <v>147</v>
      </c>
      <c r="L296" t="s">
        <v>595</v>
      </c>
      <c r="M296" t="s">
        <v>98</v>
      </c>
      <c r="N296" t="s">
        <v>594</v>
      </c>
      <c r="O296" t="s">
        <v>595</v>
      </c>
      <c r="P296" t="s">
        <v>98</v>
      </c>
      <c r="Q296" t="s">
        <v>22</v>
      </c>
      <c r="R296" t="s">
        <v>22</v>
      </c>
      <c r="S296" t="s">
        <v>22</v>
      </c>
    </row>
    <row r="297" spans="3:22" x14ac:dyDescent="0.25">
      <c r="C297" t="s">
        <v>441</v>
      </c>
      <c r="D297" t="s">
        <v>442</v>
      </c>
      <c r="V297" t="s">
        <v>45</v>
      </c>
    </row>
    <row r="298" spans="3:22" x14ac:dyDescent="0.25">
      <c r="G298" t="s">
        <v>443</v>
      </c>
      <c r="H298" t="s">
        <v>442</v>
      </c>
    </row>
    <row r="299" spans="3:22" x14ac:dyDescent="0.25">
      <c r="I299" t="s">
        <v>444</v>
      </c>
      <c r="J299" t="s">
        <v>442</v>
      </c>
      <c r="K299" t="s">
        <v>147</v>
      </c>
      <c r="L299" t="s">
        <v>107</v>
      </c>
      <c r="M299" t="s">
        <v>98</v>
      </c>
      <c r="N299" t="s">
        <v>594</v>
      </c>
      <c r="O299" t="s">
        <v>595</v>
      </c>
      <c r="P299" t="s">
        <v>98</v>
      </c>
      <c r="Q299" t="s">
        <v>22</v>
      </c>
      <c r="R299" t="s">
        <v>22</v>
      </c>
      <c r="S299" t="s">
        <v>22</v>
      </c>
    </row>
    <row r="300" spans="3:22" x14ac:dyDescent="0.25">
      <c r="C300" t="s">
        <v>445</v>
      </c>
      <c r="D300" t="s">
        <v>34</v>
      </c>
      <c r="V300" t="s">
        <v>45</v>
      </c>
    </row>
    <row r="301" spans="3:22" x14ac:dyDescent="0.25">
      <c r="G301" t="s">
        <v>446</v>
      </c>
      <c r="H301" t="s">
        <v>447</v>
      </c>
    </row>
    <row r="302" spans="3:22" x14ac:dyDescent="0.25">
      <c r="I302" t="s">
        <v>448</v>
      </c>
      <c r="J302" t="s">
        <v>95</v>
      </c>
      <c r="K302" t="s">
        <v>147</v>
      </c>
      <c r="L302" t="s">
        <v>99</v>
      </c>
      <c r="M302" t="s">
        <v>98</v>
      </c>
      <c r="N302" t="s">
        <v>594</v>
      </c>
      <c r="O302" t="s">
        <v>595</v>
      </c>
      <c r="P302" t="s">
        <v>98</v>
      </c>
      <c r="Q302" t="s">
        <v>22</v>
      </c>
      <c r="R302" t="s">
        <v>22</v>
      </c>
      <c r="S302" t="s">
        <v>22</v>
      </c>
    </row>
    <row r="303" spans="3:22" x14ac:dyDescent="0.25">
      <c r="I303" t="s">
        <v>449</v>
      </c>
      <c r="J303" t="s">
        <v>51</v>
      </c>
      <c r="K303" t="s">
        <v>147</v>
      </c>
      <c r="L303" t="s">
        <v>99</v>
      </c>
      <c r="M303" t="s">
        <v>98</v>
      </c>
      <c r="N303" t="s">
        <v>594</v>
      </c>
      <c r="O303" t="s">
        <v>595</v>
      </c>
      <c r="P303" t="s">
        <v>98</v>
      </c>
      <c r="Q303" t="s">
        <v>22</v>
      </c>
      <c r="R303" t="s">
        <v>22</v>
      </c>
      <c r="S303" t="s">
        <v>22</v>
      </c>
    </row>
    <row r="304" spans="3:22" x14ac:dyDescent="0.25">
      <c r="I304" t="s">
        <v>450</v>
      </c>
      <c r="J304" t="s">
        <v>62</v>
      </c>
      <c r="K304" t="s">
        <v>147</v>
      </c>
      <c r="L304" t="s">
        <v>99</v>
      </c>
      <c r="M304" t="s">
        <v>98</v>
      </c>
      <c r="N304" t="s">
        <v>594</v>
      </c>
      <c r="O304" t="s">
        <v>595</v>
      </c>
      <c r="P304" t="s">
        <v>98</v>
      </c>
      <c r="Q304" t="s">
        <v>22</v>
      </c>
      <c r="R304" t="s">
        <v>22</v>
      </c>
      <c r="S304" t="s">
        <v>22</v>
      </c>
    </row>
    <row r="305" spans="7:19" x14ac:dyDescent="0.25">
      <c r="I305" t="s">
        <v>451</v>
      </c>
      <c r="J305" t="s">
        <v>103</v>
      </c>
      <c r="K305" t="s">
        <v>147</v>
      </c>
      <c r="L305" t="s">
        <v>99</v>
      </c>
      <c r="M305" t="s">
        <v>98</v>
      </c>
      <c r="N305" t="s">
        <v>594</v>
      </c>
      <c r="O305" t="s">
        <v>595</v>
      </c>
      <c r="P305" t="s">
        <v>98</v>
      </c>
      <c r="Q305" t="s">
        <v>22</v>
      </c>
      <c r="R305" t="s">
        <v>22</v>
      </c>
      <c r="S305" t="s">
        <v>22</v>
      </c>
    </row>
    <row r="306" spans="7:19" x14ac:dyDescent="0.25">
      <c r="I306" t="s">
        <v>452</v>
      </c>
      <c r="J306" t="s">
        <v>580</v>
      </c>
      <c r="K306" t="s">
        <v>147</v>
      </c>
      <c r="L306" t="s">
        <v>99</v>
      </c>
      <c r="M306" t="s">
        <v>98</v>
      </c>
      <c r="N306" t="s">
        <v>594</v>
      </c>
      <c r="O306" t="s">
        <v>595</v>
      </c>
      <c r="P306" t="s">
        <v>98</v>
      </c>
      <c r="Q306" t="s">
        <v>22</v>
      </c>
      <c r="R306" t="s">
        <v>22</v>
      </c>
      <c r="S306" t="s">
        <v>22</v>
      </c>
    </row>
    <row r="307" spans="7:19" x14ac:dyDescent="0.25">
      <c r="I307" t="s">
        <v>453</v>
      </c>
      <c r="J307" t="s">
        <v>581</v>
      </c>
      <c r="K307" t="s">
        <v>147</v>
      </c>
      <c r="L307" t="s">
        <v>107</v>
      </c>
      <c r="M307" t="s">
        <v>98</v>
      </c>
      <c r="N307" t="s">
        <v>594</v>
      </c>
      <c r="O307" t="s">
        <v>595</v>
      </c>
      <c r="P307" t="s">
        <v>98</v>
      </c>
      <c r="Q307" t="s">
        <v>22</v>
      </c>
      <c r="R307" t="s">
        <v>22</v>
      </c>
      <c r="S307" t="s">
        <v>22</v>
      </c>
    </row>
    <row r="308" spans="7:19" x14ac:dyDescent="0.25">
      <c r="I308" t="s">
        <v>454</v>
      </c>
      <c r="J308" t="s">
        <v>455</v>
      </c>
      <c r="K308" t="s">
        <v>147</v>
      </c>
      <c r="L308" t="s">
        <v>107</v>
      </c>
      <c r="M308" t="s">
        <v>98</v>
      </c>
      <c r="N308" t="s">
        <v>594</v>
      </c>
      <c r="O308" t="s">
        <v>595</v>
      </c>
      <c r="P308" t="s">
        <v>98</v>
      </c>
      <c r="Q308" t="s">
        <v>22</v>
      </c>
      <c r="R308" t="s">
        <v>22</v>
      </c>
      <c r="S308" t="s">
        <v>22</v>
      </c>
    </row>
    <row r="309" spans="7:19" x14ac:dyDescent="0.25">
      <c r="I309" t="s">
        <v>456</v>
      </c>
      <c r="J309" t="s">
        <v>457</v>
      </c>
      <c r="K309" t="s">
        <v>147</v>
      </c>
      <c r="L309" t="s">
        <v>107</v>
      </c>
      <c r="M309" t="s">
        <v>98</v>
      </c>
      <c r="N309" t="s">
        <v>594</v>
      </c>
      <c r="O309" t="s">
        <v>595</v>
      </c>
      <c r="P309" t="s">
        <v>98</v>
      </c>
      <c r="Q309" t="s">
        <v>22</v>
      </c>
      <c r="R309" t="s">
        <v>22</v>
      </c>
      <c r="S309" t="s">
        <v>22</v>
      </c>
    </row>
    <row r="310" spans="7:19" x14ac:dyDescent="0.25">
      <c r="I310" t="s">
        <v>458</v>
      </c>
      <c r="J310" t="s">
        <v>459</v>
      </c>
      <c r="K310" t="s">
        <v>147</v>
      </c>
      <c r="L310" t="s">
        <v>107</v>
      </c>
      <c r="M310" t="s">
        <v>98</v>
      </c>
      <c r="N310" t="s">
        <v>594</v>
      </c>
      <c r="O310" t="s">
        <v>595</v>
      </c>
      <c r="P310" t="s">
        <v>98</v>
      </c>
      <c r="Q310" t="s">
        <v>22</v>
      </c>
      <c r="R310" t="s">
        <v>22</v>
      </c>
      <c r="S310" t="s">
        <v>22</v>
      </c>
    </row>
    <row r="311" spans="7:19" x14ac:dyDescent="0.25">
      <c r="I311" t="s">
        <v>460</v>
      </c>
      <c r="J311" t="s">
        <v>461</v>
      </c>
      <c r="K311" t="s">
        <v>147</v>
      </c>
      <c r="L311" t="s">
        <v>107</v>
      </c>
      <c r="M311" t="s">
        <v>98</v>
      </c>
      <c r="N311" t="s">
        <v>594</v>
      </c>
      <c r="O311" t="s">
        <v>595</v>
      </c>
      <c r="P311" t="s">
        <v>98</v>
      </c>
      <c r="Q311" t="s">
        <v>22</v>
      </c>
      <c r="R311" t="s">
        <v>22</v>
      </c>
      <c r="S311" t="s">
        <v>22</v>
      </c>
    </row>
    <row r="312" spans="7:19" x14ac:dyDescent="0.25">
      <c r="I312" t="s">
        <v>462</v>
      </c>
      <c r="J312" t="s">
        <v>463</v>
      </c>
      <c r="K312" t="s">
        <v>147</v>
      </c>
      <c r="L312" t="s">
        <v>107</v>
      </c>
      <c r="M312" t="s">
        <v>98</v>
      </c>
      <c r="N312" t="s">
        <v>594</v>
      </c>
      <c r="O312" t="s">
        <v>595</v>
      </c>
      <c r="P312" t="s">
        <v>98</v>
      </c>
      <c r="Q312" t="s">
        <v>22</v>
      </c>
      <c r="R312" t="s">
        <v>22</v>
      </c>
      <c r="S312" t="s">
        <v>22</v>
      </c>
    </row>
    <row r="313" spans="7:19" x14ac:dyDescent="0.25">
      <c r="I313" t="s">
        <v>464</v>
      </c>
      <c r="J313" t="s">
        <v>465</v>
      </c>
      <c r="K313" t="s">
        <v>147</v>
      </c>
      <c r="L313" t="s">
        <v>107</v>
      </c>
      <c r="M313" t="s">
        <v>98</v>
      </c>
      <c r="N313" t="s">
        <v>594</v>
      </c>
      <c r="O313" t="s">
        <v>595</v>
      </c>
      <c r="P313" t="s">
        <v>98</v>
      </c>
      <c r="Q313" t="s">
        <v>22</v>
      </c>
      <c r="R313" t="s">
        <v>22</v>
      </c>
      <c r="S313" t="s">
        <v>22</v>
      </c>
    </row>
    <row r="314" spans="7:19" x14ac:dyDescent="0.25">
      <c r="I314" t="s">
        <v>466</v>
      </c>
      <c r="J314" t="s">
        <v>467</v>
      </c>
      <c r="K314" t="s">
        <v>147</v>
      </c>
      <c r="L314" t="s">
        <v>107</v>
      </c>
      <c r="M314" t="s">
        <v>98</v>
      </c>
      <c r="N314" t="s">
        <v>594</v>
      </c>
      <c r="O314" t="s">
        <v>595</v>
      </c>
      <c r="P314" t="s">
        <v>98</v>
      </c>
      <c r="Q314" t="s">
        <v>22</v>
      </c>
      <c r="R314" t="s">
        <v>22</v>
      </c>
      <c r="S314" t="s">
        <v>22</v>
      </c>
    </row>
    <row r="315" spans="7:19" x14ac:dyDescent="0.25">
      <c r="I315" t="s">
        <v>468</v>
      </c>
      <c r="J315" t="s">
        <v>469</v>
      </c>
      <c r="K315" t="s">
        <v>147</v>
      </c>
      <c r="L315" t="s">
        <v>107</v>
      </c>
      <c r="M315" t="s">
        <v>98</v>
      </c>
      <c r="N315" t="s">
        <v>594</v>
      </c>
      <c r="O315" t="s">
        <v>595</v>
      </c>
      <c r="P315" t="s">
        <v>98</v>
      </c>
      <c r="Q315" t="s">
        <v>22</v>
      </c>
      <c r="R315" t="s">
        <v>22</v>
      </c>
      <c r="S315" t="s">
        <v>22</v>
      </c>
    </row>
    <row r="316" spans="7:19" x14ac:dyDescent="0.25">
      <c r="I316" t="s">
        <v>470</v>
      </c>
      <c r="J316" t="s">
        <v>599</v>
      </c>
      <c r="K316" t="s">
        <v>147</v>
      </c>
      <c r="L316" t="s">
        <v>107</v>
      </c>
      <c r="M316" t="s">
        <v>98</v>
      </c>
      <c r="N316" t="s">
        <v>594</v>
      </c>
      <c r="O316" t="s">
        <v>595</v>
      </c>
      <c r="P316" t="s">
        <v>98</v>
      </c>
      <c r="Q316" t="s">
        <v>22</v>
      </c>
      <c r="R316" t="s">
        <v>22</v>
      </c>
      <c r="S316" t="s">
        <v>22</v>
      </c>
    </row>
    <row r="317" spans="7:19" x14ac:dyDescent="0.25">
      <c r="I317" t="s">
        <v>583</v>
      </c>
      <c r="J317" t="s">
        <v>582</v>
      </c>
      <c r="K317" t="s">
        <v>147</v>
      </c>
      <c r="L317" t="s">
        <v>595</v>
      </c>
      <c r="M317" t="s">
        <v>98</v>
      </c>
      <c r="N317" t="s">
        <v>594</v>
      </c>
      <c r="O317" t="s">
        <v>595</v>
      </c>
      <c r="P317" t="s">
        <v>98</v>
      </c>
      <c r="Q317" t="s">
        <v>22</v>
      </c>
      <c r="R317" t="s">
        <v>22</v>
      </c>
      <c r="S317" t="s">
        <v>22</v>
      </c>
    </row>
    <row r="318" spans="7:19" x14ac:dyDescent="0.25">
      <c r="I318" t="s">
        <v>585</v>
      </c>
      <c r="J318" t="s">
        <v>584</v>
      </c>
      <c r="K318" t="s">
        <v>147</v>
      </c>
      <c r="L318" t="s">
        <v>595</v>
      </c>
      <c r="M318" t="s">
        <v>98</v>
      </c>
      <c r="N318" t="s">
        <v>594</v>
      </c>
      <c r="O318" t="s">
        <v>595</v>
      </c>
      <c r="P318" t="s">
        <v>98</v>
      </c>
      <c r="Q318" t="s">
        <v>22</v>
      </c>
      <c r="R318" t="s">
        <v>22</v>
      </c>
      <c r="S318" t="s">
        <v>22</v>
      </c>
    </row>
    <row r="319" spans="7:19" x14ac:dyDescent="0.25">
      <c r="G319" t="s">
        <v>471</v>
      </c>
      <c r="H319" t="s">
        <v>23</v>
      </c>
    </row>
    <row r="320" spans="7:19" x14ac:dyDescent="0.25">
      <c r="I320" t="s">
        <v>472</v>
      </c>
      <c r="J320" t="s">
        <v>531</v>
      </c>
      <c r="K320" t="s">
        <v>147</v>
      </c>
      <c r="L320" t="s">
        <v>99</v>
      </c>
      <c r="M320" t="s">
        <v>98</v>
      </c>
      <c r="N320" t="s">
        <v>594</v>
      </c>
      <c r="O320" t="s">
        <v>595</v>
      </c>
      <c r="P320" t="s">
        <v>98</v>
      </c>
      <c r="Q320" t="s">
        <v>22</v>
      </c>
      <c r="R320" t="s">
        <v>22</v>
      </c>
      <c r="S320" t="s">
        <v>22</v>
      </c>
    </row>
    <row r="321" spans="3:22" x14ac:dyDescent="0.25">
      <c r="I321" t="s">
        <v>473</v>
      </c>
      <c r="J321" t="s">
        <v>532</v>
      </c>
      <c r="K321" t="s">
        <v>147</v>
      </c>
      <c r="L321" t="s">
        <v>99</v>
      </c>
      <c r="M321" t="s">
        <v>98</v>
      </c>
      <c r="N321" t="s">
        <v>594</v>
      </c>
      <c r="O321" t="s">
        <v>595</v>
      </c>
      <c r="P321" t="s">
        <v>98</v>
      </c>
      <c r="Q321" t="s">
        <v>22</v>
      </c>
      <c r="R321" t="s">
        <v>22</v>
      </c>
      <c r="S321" t="s">
        <v>22</v>
      </c>
    </row>
    <row r="322" spans="3:22" x14ac:dyDescent="0.25">
      <c r="I322" t="s">
        <v>474</v>
      </c>
      <c r="J322" t="s">
        <v>49</v>
      </c>
      <c r="K322" t="s">
        <v>147</v>
      </c>
      <c r="L322" t="s">
        <v>99</v>
      </c>
      <c r="M322" t="s">
        <v>98</v>
      </c>
      <c r="N322" t="s">
        <v>594</v>
      </c>
      <c r="O322" t="s">
        <v>595</v>
      </c>
      <c r="P322" t="s">
        <v>98</v>
      </c>
      <c r="Q322" t="s">
        <v>22</v>
      </c>
      <c r="R322" t="s">
        <v>22</v>
      </c>
      <c r="S322" t="s">
        <v>22</v>
      </c>
    </row>
    <row r="323" spans="3:22" x14ac:dyDescent="0.25">
      <c r="I323" t="s">
        <v>475</v>
      </c>
      <c r="J323" t="s">
        <v>53</v>
      </c>
      <c r="K323" t="s">
        <v>147</v>
      </c>
      <c r="L323" t="s">
        <v>99</v>
      </c>
      <c r="M323" t="s">
        <v>98</v>
      </c>
      <c r="N323" t="s">
        <v>594</v>
      </c>
      <c r="O323" t="s">
        <v>595</v>
      </c>
      <c r="P323" t="s">
        <v>98</v>
      </c>
      <c r="Q323" t="s">
        <v>22</v>
      </c>
      <c r="R323" t="s">
        <v>22</v>
      </c>
      <c r="S323" t="s">
        <v>22</v>
      </c>
    </row>
    <row r="324" spans="3:22" x14ac:dyDescent="0.25">
      <c r="I324" t="s">
        <v>476</v>
      </c>
      <c r="J324" t="s">
        <v>48</v>
      </c>
      <c r="K324" t="s">
        <v>147</v>
      </c>
      <c r="L324" t="s">
        <v>99</v>
      </c>
      <c r="M324" t="s">
        <v>98</v>
      </c>
      <c r="N324" t="s">
        <v>594</v>
      </c>
      <c r="O324" t="s">
        <v>595</v>
      </c>
      <c r="P324" t="s">
        <v>98</v>
      </c>
      <c r="Q324" t="s">
        <v>22</v>
      </c>
      <c r="R324" t="s">
        <v>22</v>
      </c>
      <c r="S324" t="s">
        <v>22</v>
      </c>
    </row>
    <row r="325" spans="3:22" x14ac:dyDescent="0.25">
      <c r="I325" t="s">
        <v>477</v>
      </c>
      <c r="J325" t="s">
        <v>50</v>
      </c>
      <c r="K325" t="s">
        <v>147</v>
      </c>
      <c r="L325" t="s">
        <v>99</v>
      </c>
      <c r="M325" t="s">
        <v>98</v>
      </c>
      <c r="N325" t="s">
        <v>594</v>
      </c>
      <c r="O325" t="s">
        <v>595</v>
      </c>
      <c r="P325" t="s">
        <v>98</v>
      </c>
      <c r="Q325" t="s">
        <v>22</v>
      </c>
      <c r="R325" t="s">
        <v>22</v>
      </c>
      <c r="S325" t="s">
        <v>22</v>
      </c>
    </row>
    <row r="326" spans="3:22" x14ac:dyDescent="0.25">
      <c r="I326" t="s">
        <v>478</v>
      </c>
      <c r="J326" t="s">
        <v>55</v>
      </c>
      <c r="K326" t="s">
        <v>147</v>
      </c>
      <c r="L326" t="s">
        <v>99</v>
      </c>
      <c r="M326" t="s">
        <v>98</v>
      </c>
      <c r="N326" t="s">
        <v>594</v>
      </c>
      <c r="O326" t="s">
        <v>595</v>
      </c>
      <c r="P326" t="s">
        <v>98</v>
      </c>
      <c r="Q326" t="s">
        <v>22</v>
      </c>
      <c r="R326" t="s">
        <v>22</v>
      </c>
      <c r="S326" t="s">
        <v>22</v>
      </c>
    </row>
    <row r="327" spans="3:22" x14ac:dyDescent="0.25">
      <c r="I327" t="s">
        <v>479</v>
      </c>
      <c r="J327" t="s">
        <v>533</v>
      </c>
      <c r="K327" t="s">
        <v>147</v>
      </c>
      <c r="L327" t="s">
        <v>99</v>
      </c>
      <c r="M327" t="s">
        <v>98</v>
      </c>
      <c r="N327" t="s">
        <v>594</v>
      </c>
      <c r="O327" t="s">
        <v>595</v>
      </c>
      <c r="P327" t="s">
        <v>98</v>
      </c>
      <c r="Q327" t="s">
        <v>22</v>
      </c>
      <c r="R327" t="s">
        <v>22</v>
      </c>
      <c r="S327" t="s">
        <v>22</v>
      </c>
    </row>
    <row r="328" spans="3:22" x14ac:dyDescent="0.25">
      <c r="I328" t="s">
        <v>480</v>
      </c>
      <c r="J328" t="s">
        <v>63</v>
      </c>
      <c r="K328" t="s">
        <v>147</v>
      </c>
      <c r="L328" t="s">
        <v>99</v>
      </c>
      <c r="M328" t="s">
        <v>98</v>
      </c>
      <c r="N328" t="s">
        <v>594</v>
      </c>
      <c r="O328" t="s">
        <v>595</v>
      </c>
      <c r="P328" t="s">
        <v>98</v>
      </c>
      <c r="Q328" t="s">
        <v>22</v>
      </c>
      <c r="R328" t="s">
        <v>22</v>
      </c>
      <c r="S328" t="s">
        <v>22</v>
      </c>
    </row>
    <row r="329" spans="3:22" x14ac:dyDescent="0.25">
      <c r="I329" t="s">
        <v>516</v>
      </c>
      <c r="J329" t="s">
        <v>508</v>
      </c>
      <c r="K329" t="s">
        <v>147</v>
      </c>
      <c r="L329" t="s">
        <v>506</v>
      </c>
      <c r="M329" t="s">
        <v>98</v>
      </c>
      <c r="N329" t="s">
        <v>594</v>
      </c>
      <c r="O329" t="s">
        <v>595</v>
      </c>
      <c r="P329" t="s">
        <v>98</v>
      </c>
      <c r="Q329" t="s">
        <v>22</v>
      </c>
      <c r="R329" t="s">
        <v>22</v>
      </c>
      <c r="S329" t="s">
        <v>22</v>
      </c>
    </row>
    <row r="330" spans="3:22" x14ac:dyDescent="0.25">
      <c r="C330" t="s">
        <v>481</v>
      </c>
      <c r="D330" t="s">
        <v>482</v>
      </c>
      <c r="V330" t="s">
        <v>45</v>
      </c>
    </row>
    <row r="331" spans="3:22" x14ac:dyDescent="0.25">
      <c r="G331" t="s">
        <v>483</v>
      </c>
      <c r="H331" t="s">
        <v>482</v>
      </c>
    </row>
    <row r="332" spans="3:22" x14ac:dyDescent="0.25">
      <c r="I332" t="s">
        <v>484</v>
      </c>
      <c r="J332" t="s">
        <v>482</v>
      </c>
      <c r="K332" t="s">
        <v>147</v>
      </c>
      <c r="L332" t="s">
        <v>107</v>
      </c>
      <c r="M332" t="s">
        <v>98</v>
      </c>
      <c r="N332" t="s">
        <v>594</v>
      </c>
      <c r="O332" t="s">
        <v>595</v>
      </c>
      <c r="P332" t="s">
        <v>98</v>
      </c>
      <c r="Q332" t="s">
        <v>22</v>
      </c>
      <c r="R332" t="s">
        <v>22</v>
      </c>
      <c r="S332" t="s">
        <v>22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25"/>
  <sheetViews>
    <sheetView view="pageBreakPreview" zoomScale="60" zoomScaleNormal="100" workbookViewId="0">
      <selection activeCell="B2" sqref="B2:E2"/>
    </sheetView>
    <sheetView workbookViewId="1">
      <selection activeCell="K25" sqref="K25"/>
    </sheetView>
  </sheetViews>
  <sheetFormatPr defaultRowHeight="15" x14ac:dyDescent="0.25"/>
  <cols>
    <col min="1" max="1" width="40.7109375" customWidth="1"/>
    <col min="2" max="4" width="20.7109375" customWidth="1"/>
    <col min="5" max="5" width="30.7109375" customWidth="1"/>
    <col min="6" max="6" width="10.7109375" customWidth="1"/>
  </cols>
  <sheetData>
    <row r="1" spans="1:5" x14ac:dyDescent="0.25">
      <c r="A1" s="2" t="s">
        <v>13</v>
      </c>
    </row>
    <row r="2" spans="1:5" x14ac:dyDescent="0.25">
      <c r="B2" s="52" t="s">
        <v>673</v>
      </c>
      <c r="C2" s="52" t="s">
        <v>0</v>
      </c>
      <c r="D2" s="52" t="s">
        <v>1</v>
      </c>
      <c r="E2" s="52" t="s">
        <v>2</v>
      </c>
    </row>
    <row r="3" spans="1:5" x14ac:dyDescent="0.25">
      <c r="B3" s="1"/>
      <c r="C3" s="1"/>
      <c r="D3" s="1"/>
      <c r="E3" s="1"/>
    </row>
    <row r="4" spans="1:5" x14ac:dyDescent="0.25">
      <c r="A4" s="2" t="s">
        <v>610</v>
      </c>
      <c r="B4" s="1"/>
      <c r="C4" s="1"/>
      <c r="D4" s="1"/>
      <c r="E4" s="1"/>
    </row>
    <row r="5" spans="1:5" x14ac:dyDescent="0.25">
      <c r="A5" t="s">
        <v>611</v>
      </c>
      <c r="B5" s="1">
        <f>INDEX('Rapport pr. 27.10.2025 - m.hira'!$A$1:$J$250,MATCH("-",'Rapport pr. 27.10.2025 - m.hira'!$E$1:$E$250,0),7)</f>
        <v>5156113.63</v>
      </c>
      <c r="C5" s="1">
        <f>INDEX('Rapport pr. 27.10.2025 - m.hira'!$A$1:$J$250,MATCH("-",'Rapport pr. 27.10.2025 - m.hira'!$E$1:$E$250,0),8)</f>
        <v>5890865</v>
      </c>
      <c r="D5" s="1">
        <f>5969062+15000</f>
        <v>5984062</v>
      </c>
      <c r="E5" s="1">
        <f>D5-C5</f>
        <v>93197</v>
      </c>
    </row>
    <row r="6" spans="1:5" x14ac:dyDescent="0.25">
      <c r="A6" t="s">
        <v>374</v>
      </c>
      <c r="B6" s="1">
        <f>INDEX('Rapport pr. 27.10.2025 - m.hira'!$A$1:$J$250,MATCH($A6,'Rapport pr. 27.10.2025 - m.hira'!$E$1:$E$250,0),7)</f>
        <v>190478</v>
      </c>
      <c r="C6" s="1">
        <f>INDEX('Rapport pr. 27.10.2025 - m.hira'!$A$1:$J$250,MATCH($A6,'Rapport pr. 27.10.2025 - m.hira'!$E$1:$E$250,0),8)</f>
        <v>287456</v>
      </c>
      <c r="D6" s="1">
        <f>C6</f>
        <v>287456</v>
      </c>
      <c r="E6" s="1">
        <f>D6-C6</f>
        <v>0</v>
      </c>
    </row>
    <row r="7" spans="1:5" x14ac:dyDescent="0.25">
      <c r="A7" t="s">
        <v>376</v>
      </c>
      <c r="B7" s="1">
        <f>INDEX('Rapport pr. 27.10.2025 - m.hira'!$A$1:$J$250,MATCH(A7,'Rapport pr. 27.10.2025 - m.hira'!$E$1:$E$250,0),7)</f>
        <v>156042</v>
      </c>
      <c r="C7" s="1">
        <f>INDEX('Rapport pr. 27.10.2025 - m.hira'!$A$1:$J$250,MATCH($A7,'Rapport pr. 27.10.2025 - m.hira'!$E$1:$E$250,0),8)</f>
        <v>168717</v>
      </c>
      <c r="D7" s="44">
        <f>C7</f>
        <v>168717</v>
      </c>
      <c r="E7" s="1">
        <f t="shared" ref="E7" si="0">D7-C7</f>
        <v>0</v>
      </c>
    </row>
    <row r="8" spans="1:5" x14ac:dyDescent="0.25">
      <c r="A8" t="s">
        <v>569</v>
      </c>
      <c r="B8" s="1">
        <f>INDEX('Rapport pr. 27.10.2025 - m.hira'!$A$1:$J$250,MATCH(A8,'Rapport pr. 27.10.2025 - m.hira'!$E$1:$E$250,0),7)</f>
        <v>131653.51</v>
      </c>
      <c r="C8" s="1">
        <f>INDEX('Rapport pr. 27.10.2025 - m.hira'!$A$1:$J$250,MATCH($A8,'Rapport pr. 27.10.2025 - m.hira'!$E$1:$E$250,0),8)</f>
        <v>100264</v>
      </c>
      <c r="D8" s="44">
        <v>150000</v>
      </c>
      <c r="E8" s="1">
        <f t="shared" ref="E8" si="1">D8-C8</f>
        <v>49736</v>
      </c>
    </row>
    <row r="9" spans="1:5" x14ac:dyDescent="0.25">
      <c r="A9" t="s">
        <v>567</v>
      </c>
      <c r="B9" s="1" cm="1">
        <f t="array" ref="B9">INDEX('Rapport pr. 27.10.2025 - m.hira'!$A$1:$J$250,MATCH(A9,'Rapport pr. 27.10.2025 - m.hira'!$E$1:$E$250,0)+1,7)</f>
        <v>262476.48</v>
      </c>
      <c r="C9" s="1" cm="1">
        <f t="array" ref="C9">INDEX('Rapport pr. 27.10.2025 - m.hira'!$A$1:$J$250,MATCH($A9,'Rapport pr. 27.10.2025 - m.hira'!$E$1:$E$250,0)+1,8)</f>
        <v>223980</v>
      </c>
      <c r="D9" s="44">
        <v>330000</v>
      </c>
      <c r="E9" s="1">
        <f t="shared" ref="E9" si="2">D9-C9</f>
        <v>106020</v>
      </c>
    </row>
    <row r="10" spans="1:5" x14ac:dyDescent="0.25">
      <c r="A10" t="s">
        <v>522</v>
      </c>
      <c r="B10" s="1">
        <f>INDEX('Rapport pr. 27.10.2025 - m.hira'!$A$1:$J$250,MATCH(A10,'Rapport pr. 27.10.2025 - m.hira'!$E$1:$E$250,0),7)</f>
        <v>169144.72</v>
      </c>
      <c r="C10" s="1">
        <f>INDEX('Rapport pr. 27.10.2025 - m.hira'!$A$1:$J$250,MATCH($A10,'Rapport pr. 27.10.2025 - m.hira'!$E$1:$E$250,0),8)</f>
        <v>59640</v>
      </c>
      <c r="D10" s="44">
        <f>B10</f>
        <v>169144.72</v>
      </c>
      <c r="E10" s="1">
        <f t="shared" ref="E10" si="3">D10-C10</f>
        <v>109504.72</v>
      </c>
    </row>
    <row r="11" spans="1:5" x14ac:dyDescent="0.25">
      <c r="A11" t="s">
        <v>646</v>
      </c>
      <c r="B11" s="1">
        <f>INDEX('Rapport pr. 27.10.2025 - m.hira'!$A$1:$J$250,MATCH(A11,'Rapport pr. 27.10.2025 - m.hira'!$E$1:$E$250,0),7)</f>
        <v>708640.39</v>
      </c>
      <c r="C11" s="1">
        <f>INDEX('Rapport pr. 27.10.2025 - m.hira'!$A$1:$J$250,MATCH($A11,'Rapport pr. 27.10.2025 - m.hira'!$E$1:$E$250,0),8)</f>
        <v>541892</v>
      </c>
      <c r="D11" s="44">
        <f>B11</f>
        <v>708640.39</v>
      </c>
      <c r="E11" s="1">
        <f t="shared" ref="E11:E12" si="4">D11-C11</f>
        <v>166748.39000000001</v>
      </c>
    </row>
    <row r="12" spans="1:5" x14ac:dyDescent="0.25">
      <c r="A12" t="s">
        <v>572</v>
      </c>
      <c r="B12" s="1">
        <f>INDEX('Rapport pr. 27.10.2025 - m.hira'!$A$1:$J$250,MATCH(A12,'Rapport pr. 27.10.2025 - m.hira'!$E$1:$E$250,0),7)</f>
        <v>59295</v>
      </c>
      <c r="C12" s="1">
        <f>INDEX('Rapport pr. 27.10.2025 - m.hira'!$A$1:$J$250,MATCH($A12,'Rapport pr. 27.10.2025 - m.hira'!$E$1:$E$250,0),8)</f>
        <v>811016</v>
      </c>
      <c r="D12" s="44">
        <f>260000</f>
        <v>260000</v>
      </c>
      <c r="E12" s="1">
        <f t="shared" si="4"/>
        <v>-551016</v>
      </c>
    </row>
    <row r="13" spans="1:5" x14ac:dyDescent="0.25">
      <c r="A13" t="s">
        <v>504</v>
      </c>
      <c r="B13" s="1">
        <f>INDEX('Rapport pr. 27.10.2025 - m.hira'!$A$1:$J$250,MATCH(A13,'Rapport pr. 27.10.2025 - m.hira'!$E$1:$E$250,0),7)</f>
        <v>0</v>
      </c>
      <c r="C13" s="1">
        <f>INDEX('Rapport pr. 27.10.2025 - m.hira'!$A$1:$J$250,MATCH($A13,'Rapport pr. 27.10.2025 - m.hira'!$E$1:$E$250,0),8)</f>
        <v>100288</v>
      </c>
      <c r="D13" s="44">
        <f t="shared" ref="D13:D18" si="5">C13</f>
        <v>100288</v>
      </c>
      <c r="E13" s="1">
        <f t="shared" ref="E13" si="6">D13-C13</f>
        <v>0</v>
      </c>
    </row>
    <row r="14" spans="1:5" x14ac:dyDescent="0.25">
      <c r="A14" t="s">
        <v>489</v>
      </c>
      <c r="B14" s="1">
        <f>INDEX('Rapport pr. 27.10.2025 - m.hira'!$A$1:$J$250,MATCH(A14,'Rapport pr. 27.10.2025 - m.hira'!$E$1:$E$250,0),7)</f>
        <v>17633.78</v>
      </c>
      <c r="C14" s="1">
        <f>INDEX('Rapport pr. 27.10.2025 - m.hira'!$A$1:$J$250,MATCH($A14,'Rapport pr. 27.10.2025 - m.hira'!$E$1:$E$250,0),8)</f>
        <v>19928</v>
      </c>
      <c r="D14" s="44">
        <v>25000</v>
      </c>
      <c r="E14" s="1">
        <f t="shared" ref="E14:E19" si="7">D14-C14</f>
        <v>5072</v>
      </c>
    </row>
    <row r="15" spans="1:5" x14ac:dyDescent="0.25">
      <c r="A15" t="s">
        <v>617</v>
      </c>
      <c r="B15" s="1">
        <f>INDEX('Rapport pr. 27.10.2025 - m.hira'!$A$1:$J$250,MATCH(A15,'Rapport pr. 27.10.2025 - m.hira'!$E$1:$E$250,0),7)</f>
        <v>187107.86</v>
      </c>
      <c r="C15" s="1">
        <f>INDEX('Rapport pr. 27.10.2025 - m.hira'!$A$1:$J$250,MATCH($A15,'Rapport pr. 27.10.2025 - m.hira'!$E$1:$E$250,0),8)</f>
        <v>150436</v>
      </c>
      <c r="D15" s="44">
        <f>B15</f>
        <v>187107.86</v>
      </c>
      <c r="E15" s="1">
        <f t="shared" si="7"/>
        <v>36671.859999999986</v>
      </c>
    </row>
    <row r="16" spans="1:5" x14ac:dyDescent="0.25">
      <c r="A16" t="s">
        <v>612</v>
      </c>
      <c r="B16" s="1">
        <f>INDEX('Rapport pr. 27.10.2025 - m.hira'!$A$1:$J$250,MATCH(A16,'Rapport pr. 27.10.2025 - m.hira'!$E$1:$E$250,0),7)</f>
        <v>31451.45</v>
      </c>
      <c r="C16" s="1">
        <f>INDEX('Rapport pr. 27.10.2025 - m.hira'!$A$1:$J$250,MATCH($A16,'Rapport pr. 27.10.2025 - m.hira'!$E$1:$E$250,0),8)</f>
        <v>51445</v>
      </c>
      <c r="D16" s="44">
        <f t="shared" si="5"/>
        <v>51445</v>
      </c>
      <c r="E16" s="1">
        <f t="shared" si="7"/>
        <v>0</v>
      </c>
    </row>
    <row r="17" spans="1:5" x14ac:dyDescent="0.25">
      <c r="A17" t="s">
        <v>618</v>
      </c>
      <c r="B17" s="1">
        <f>INDEX('Rapport pr. 27.10.2025 - m.hira'!$A$1:$J$250,MATCH(A17,'Rapport pr. 27.10.2025 - m.hira'!$E$1:$E$250,0),7)</f>
        <v>-1012322.37</v>
      </c>
      <c r="C17" s="1">
        <f>INDEX('Rapport pr. 27.10.2025 - m.hira'!$A$1:$J$250,MATCH($A17,'Rapport pr. 27.10.2025 - m.hira'!$E$1:$E$250,0),8)</f>
        <v>-911052</v>
      </c>
      <c r="D17" s="44">
        <f>B17</f>
        <v>-1012322.37</v>
      </c>
      <c r="E17" s="1">
        <f t="shared" si="7"/>
        <v>-101270.37</v>
      </c>
    </row>
    <row r="18" spans="1:5" x14ac:dyDescent="0.25">
      <c r="A18" t="s">
        <v>620</v>
      </c>
      <c r="B18" s="1">
        <f>INDEX('Rapport pr. 27.10.2025 - m.hira'!$A$1:$J$250,MATCH(A18,'Rapport pr. 27.10.2025 - m.hira'!$E$1:$E$250,0),7)</f>
        <v>4389.1099999999997</v>
      </c>
      <c r="C18" s="1">
        <f>INDEX('Rapport pr. 27.10.2025 - m.hira'!$A$1:$J$250,MATCH($A18,'Rapport pr. 27.10.2025 - m.hira'!$E$1:$E$250,0),8)</f>
        <v>4976</v>
      </c>
      <c r="D18" s="44">
        <f t="shared" si="5"/>
        <v>4976</v>
      </c>
      <c r="E18" s="1">
        <f t="shared" si="7"/>
        <v>0</v>
      </c>
    </row>
    <row r="19" spans="1:5" x14ac:dyDescent="0.25">
      <c r="A19" t="s">
        <v>647</v>
      </c>
      <c r="B19" s="1">
        <f>INDEX('Rapport pr. 27.10.2025 - m.hira'!$A$1:$J$250,MATCH(A19,'Rapport pr. 27.10.2025 - m.hira'!$E$1:$E$250,0),7)</f>
        <v>0</v>
      </c>
      <c r="C19" s="1">
        <f>INDEX('Rapport pr. 27.10.2025 - m.hira'!$A$1:$J$250,MATCH($A19,'Rapport pr. 27.10.2025 - m.hira'!$E$1:$E$250,0),8)</f>
        <v>-1133496</v>
      </c>
      <c r="D19" s="44">
        <v>-1126969.26</v>
      </c>
      <c r="E19" s="1">
        <f t="shared" si="7"/>
        <v>6526.7399999999907</v>
      </c>
    </row>
    <row r="20" spans="1:5" x14ac:dyDescent="0.25">
      <c r="A20" s="2" t="s">
        <v>14</v>
      </c>
      <c r="B20" s="3">
        <f>SUM(B5:B19)</f>
        <v>6062103.5599999996</v>
      </c>
      <c r="C20" s="3">
        <f t="shared" ref="C20:D20" si="8">SUM(C5:C19)</f>
        <v>6366355</v>
      </c>
      <c r="D20" s="3">
        <f>SUM(D5:D19)</f>
        <v>6287545.3399999989</v>
      </c>
      <c r="E20" s="3">
        <f>SUM(E5:E19)</f>
        <v>-78809.660000000033</v>
      </c>
    </row>
    <row r="21" spans="1:5" x14ac:dyDescent="0.25">
      <c r="B21" s="1"/>
      <c r="C21" s="1"/>
      <c r="E21" s="1"/>
    </row>
    <row r="22" spans="1:5" x14ac:dyDescent="0.25">
      <c r="B22" s="1"/>
    </row>
    <row r="23" spans="1:5" x14ac:dyDescent="0.25">
      <c r="B23" s="1"/>
      <c r="C23" s="1"/>
      <c r="D23" s="1"/>
    </row>
    <row r="24" spans="1:5" x14ac:dyDescent="0.25">
      <c r="D24" s="1"/>
    </row>
    <row r="25" spans="1:5" x14ac:dyDescent="0.25">
      <c r="B25" s="1"/>
    </row>
  </sheetData>
  <pageMargins left="0.7" right="0.7" top="0.75" bottom="0.75" header="0.3" footer="0.3"/>
  <pageSetup paperSize="9" scale="89" orientation="landscape" r:id="rId1"/>
  <colBreaks count="1" manualBreakCount="1">
    <brk id="8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4"/>
  <sheetViews>
    <sheetView view="pageBreakPreview" zoomScale="60" zoomScaleNormal="100" workbookViewId="0">
      <selection activeCell="A2" sqref="A2:XFD2"/>
    </sheetView>
    <sheetView workbookViewId="1"/>
  </sheetViews>
  <sheetFormatPr defaultRowHeight="15" x14ac:dyDescent="0.25"/>
  <cols>
    <col min="1" max="1" width="40.7109375" customWidth="1"/>
    <col min="2" max="4" width="20.7109375" customWidth="1"/>
    <col min="5" max="5" width="30.7109375" customWidth="1"/>
    <col min="6" max="6" width="10.7109375" customWidth="1"/>
  </cols>
  <sheetData>
    <row r="1" spans="1:6" x14ac:dyDescent="0.25">
      <c r="A1" s="2" t="s">
        <v>4</v>
      </c>
    </row>
    <row r="2" spans="1:6" s="53" customFormat="1" x14ac:dyDescent="0.25">
      <c r="B2" s="52" t="s">
        <v>673</v>
      </c>
      <c r="C2" s="52" t="s">
        <v>0</v>
      </c>
      <c r="D2" s="52" t="s">
        <v>1</v>
      </c>
      <c r="E2" s="52" t="s">
        <v>2</v>
      </c>
      <c r="F2" s="52"/>
    </row>
    <row r="3" spans="1:6" x14ac:dyDescent="0.25">
      <c r="B3" s="1"/>
      <c r="C3" s="1"/>
      <c r="D3" s="1"/>
      <c r="E3" s="1"/>
    </row>
    <row r="4" spans="1:6" x14ac:dyDescent="0.25">
      <c r="A4" s="2" t="s">
        <v>603</v>
      </c>
      <c r="B4" s="1"/>
      <c r="C4" s="1"/>
      <c r="D4" s="1"/>
      <c r="E4" s="1"/>
    </row>
    <row r="5" spans="1:6" x14ac:dyDescent="0.25">
      <c r="A5" t="s">
        <v>600</v>
      </c>
      <c r="B5" s="1">
        <f>VLOOKUP('Stamdata pr. 10.03.23'!I11,'Rapport pr. 27.10.2025 - m.hira'!$F$6:$H$234,2,FALSE)</f>
        <v>2391.88</v>
      </c>
      <c r="C5" s="1">
        <f>VLOOKUP('Stamdata pr. 10.03.23'!I11,'Rapport pr. 27.10.2025 - m.hira'!$F$6:$H$234,3,FALSE)</f>
        <v>10012</v>
      </c>
      <c r="D5" s="1">
        <f>B5</f>
        <v>2391.88</v>
      </c>
      <c r="E5" s="1">
        <f>D5-C5</f>
        <v>-7620.12</v>
      </c>
    </row>
    <row r="6" spans="1:6" x14ac:dyDescent="0.25">
      <c r="A6" t="s">
        <v>602</v>
      </c>
      <c r="B6" s="1">
        <f>VLOOKUP('Stamdata pr. 10.03.23'!I21,'Rapport pr. 27.10.2025 - m.hira'!$F$6:$H$234,2,FALSE)</f>
        <v>101499.81</v>
      </c>
      <c r="C6" s="1">
        <f>VLOOKUP('Stamdata pr. 10.03.23'!I21,'Rapport pr. 27.10.2025 - m.hira'!$F$6:$H$234,3,FALSE)</f>
        <v>91894</v>
      </c>
      <c r="D6" s="1">
        <f>B6</f>
        <v>101499.81</v>
      </c>
      <c r="E6" s="1">
        <f t="shared" ref="E6" si="0">D6-C6</f>
        <v>9605.8099999999977</v>
      </c>
    </row>
    <row r="7" spans="1:6" x14ac:dyDescent="0.25">
      <c r="A7" t="s">
        <v>601</v>
      </c>
      <c r="B7" s="1">
        <f>VLOOKUP('Stamdata pr. 10.03.23'!I10,'Rapport pr. 27.10.2025 - m.hira'!$F$6:$H$234,2,FALSE)</f>
        <v>34054.5</v>
      </c>
      <c r="C7" s="1">
        <f>VLOOKUP('Stamdata pr. 10.03.23'!I10,'Rapport pr. 27.10.2025 - m.hira'!$F$6:$H$234,3,FALSE)</f>
        <v>31523</v>
      </c>
      <c r="D7" s="1">
        <f>B7</f>
        <v>34054.5</v>
      </c>
      <c r="E7" s="1">
        <f>D7-C7</f>
        <v>2531.5</v>
      </c>
    </row>
    <row r="8" spans="1:6" x14ac:dyDescent="0.25">
      <c r="A8" t="s">
        <v>669</v>
      </c>
      <c r="B8" s="1">
        <f>VLOOKUP('Stamdata pr. 10.03.23'!I14,'Rapport pr. 27.10.2025 - m.hira'!$F$6:$H$234,2,FALSE)</f>
        <v>228550.83</v>
      </c>
      <c r="C8" s="1">
        <f>VLOOKUP('Stamdata pr. 10.03.23'!I14,'Rapport pr. 27.10.2025 - m.hira'!$F$6:$H$234,3,FALSE)</f>
        <v>318496</v>
      </c>
      <c r="D8" s="1">
        <f>C8</f>
        <v>318496</v>
      </c>
      <c r="E8" s="1">
        <f t="shared" ref="E8:E13" si="1">D8-C8</f>
        <v>0</v>
      </c>
    </row>
    <row r="9" spans="1:6" x14ac:dyDescent="0.25">
      <c r="A9" t="s">
        <v>653</v>
      </c>
      <c r="B9" s="1">
        <f>VLOOKUP('Stamdata pr. 10.03.23'!I15,'Rapport pr. 27.10.2025 - m.hira'!$F$6:$H$234,2,FALSE)</f>
        <v>49602.04</v>
      </c>
      <c r="C9" s="1">
        <f>VLOOKUP('Stamdata pr. 10.03.23'!I15,'Rapport pr. 27.10.2025 - m.hira'!$F$6:$H$234,3,FALSE)</f>
        <v>94924</v>
      </c>
      <c r="D9" s="1">
        <f t="shared" ref="D9:D10" si="2">C9</f>
        <v>94924</v>
      </c>
      <c r="E9" s="1">
        <f t="shared" si="1"/>
        <v>0</v>
      </c>
    </row>
    <row r="10" spans="1:6" x14ac:dyDescent="0.25">
      <c r="A10" t="s">
        <v>651</v>
      </c>
      <c r="B10" s="1">
        <f>VLOOKUP('Stamdata pr. 10.03.23'!I16,'Rapport pr. 27.10.2025 - m.hira'!$F$6:$H$234,2,FALSE)</f>
        <v>442980.19</v>
      </c>
      <c r="C10" s="1">
        <f>VLOOKUP('Stamdata pr. 10.03.23'!I16,'Rapport pr. 27.10.2025 - m.hira'!$F$6:$H$234,3,FALSE)</f>
        <v>534162</v>
      </c>
      <c r="D10" s="1">
        <f t="shared" si="2"/>
        <v>534162</v>
      </c>
      <c r="E10" s="1">
        <f t="shared" si="1"/>
        <v>0</v>
      </c>
    </row>
    <row r="11" spans="1:6" x14ac:dyDescent="0.25">
      <c r="A11" t="s">
        <v>652</v>
      </c>
      <c r="B11" s="1">
        <f>VLOOKUP('Stamdata pr. 10.03.23'!I17,'Rapport pr. 27.10.2025 - m.hira'!$F$6:$H$234,2,FALSE)</f>
        <v>135819.35</v>
      </c>
      <c r="C11" s="1">
        <f>VLOOKUP('Stamdata pr. 10.03.23'!I17,'Rapport pr. 27.10.2025 - m.hira'!$F$6:$H$234,3,FALSE)</f>
        <v>143328</v>
      </c>
      <c r="D11" s="44">
        <f>150000</f>
        <v>150000</v>
      </c>
      <c r="E11" s="1">
        <f t="shared" si="1"/>
        <v>6672</v>
      </c>
    </row>
    <row r="12" spans="1:6" x14ac:dyDescent="0.25">
      <c r="A12" t="s">
        <v>614</v>
      </c>
      <c r="B12" s="1">
        <f>VLOOKUP('Stamdata pr. 10.03.23'!I19,'Rapport pr. 27.10.2025 - m.hira'!$F$6:$H$234,2,FALSE)</f>
        <v>135257.22</v>
      </c>
      <c r="C12" s="1">
        <f>VLOOKUP('Stamdata pr. 10.03.23'!I19,'Rapport pr. 27.10.2025 - m.hira'!$F$6:$H$234,3,FALSE)</f>
        <v>348874</v>
      </c>
      <c r="D12" s="44">
        <v>175000</v>
      </c>
      <c r="E12" s="1">
        <f t="shared" si="1"/>
        <v>-173874</v>
      </c>
    </row>
    <row r="13" spans="1:6" x14ac:dyDescent="0.25">
      <c r="A13" t="s">
        <v>622</v>
      </c>
      <c r="B13" s="1">
        <f>VLOOKUP('Stamdata pr. 10.03.23'!I20,'Rapport pr. 27.10.2025 - m.hira'!$F$6:$H$234,2,FALSE)</f>
        <v>1841.75</v>
      </c>
      <c r="C13" s="1">
        <f>VLOOKUP('Stamdata pr. 10.03.23'!I20,'Rapport pr. 27.10.2025 - m.hira'!$F$6:$H$234,3,FALSE)</f>
        <v>215552</v>
      </c>
      <c r="D13" s="44">
        <f>C13*15%+C13</f>
        <v>247884.79999999999</v>
      </c>
      <c r="E13" s="1">
        <f t="shared" si="1"/>
        <v>32332.799999999988</v>
      </c>
    </row>
    <row r="14" spans="1:6" x14ac:dyDescent="0.25">
      <c r="A14" t="s">
        <v>39</v>
      </c>
      <c r="B14" s="1">
        <f>VLOOKUP('Stamdata pr. 10.03.23'!I24,'Rapport pr. 27.10.2025 - m.hira'!$F$6:$H$234,2,FALSE)</f>
        <v>-810191.29</v>
      </c>
      <c r="C14" s="1">
        <f>VLOOKUP('Stamdata pr. 10.03.23'!I24,'Rapport pr. 27.10.2025 - m.hira'!$F$6:$H$234,3,FALSE)</f>
        <v>-799189</v>
      </c>
      <c r="D14" s="44">
        <f>B14</f>
        <v>-810191.29</v>
      </c>
      <c r="E14" s="1">
        <f t="shared" ref="E14:E16" si="3">D14-C14</f>
        <v>-11002.290000000037</v>
      </c>
    </row>
    <row r="15" spans="1:6" x14ac:dyDescent="0.25">
      <c r="A15" t="s">
        <v>46</v>
      </c>
      <c r="B15" s="1">
        <f>VLOOKUP('Stamdata pr. 10.03.23'!I25,'Rapport pr. 27.10.2025 - m.hira'!$F$6:$H$234,2,FALSE)</f>
        <v>-111756.5</v>
      </c>
      <c r="C15" s="1">
        <f>VLOOKUP('Stamdata pr. 10.03.23'!I25,'Rapport pr. 27.10.2025 - m.hira'!$F$6:$H$234,3,FALSE)</f>
        <v>-111576</v>
      </c>
      <c r="D15" s="44">
        <f>B15</f>
        <v>-111756.5</v>
      </c>
      <c r="E15" s="1">
        <f>D15-C15</f>
        <v>-180.5</v>
      </c>
    </row>
    <row r="16" spans="1:6" x14ac:dyDescent="0.25">
      <c r="A16" t="s">
        <v>488</v>
      </c>
      <c r="B16" s="1">
        <f>VLOOKUP('Stamdata pr. 10.03.23'!I27,'Rapport pr. 27.10.2025 - m.hira'!$F$6:$H$234,2,FALSE)</f>
        <v>-183030.23</v>
      </c>
      <c r="C16" s="1">
        <f>VLOOKUP('Stamdata pr. 10.03.23'!I27,'Rapport pr. 27.10.2025 - m.hira'!$F$6:$H$234,3,FALSE)</f>
        <v>-339054</v>
      </c>
      <c r="D16" s="44">
        <f>C16</f>
        <v>-339054</v>
      </c>
      <c r="E16" s="1">
        <f t="shared" si="3"/>
        <v>0</v>
      </c>
    </row>
    <row r="17" spans="1:5" x14ac:dyDescent="0.25">
      <c r="A17" s="2" t="s">
        <v>654</v>
      </c>
      <c r="B17" s="1">
        <f>VLOOKUP('Stamdata pr. 10.03.23'!I22,'Rapport pr. 27.10.2025 - m.hira'!$F$6:$H$234,2,FALSE)</f>
        <v>66780.850000000006</v>
      </c>
      <c r="C17" s="1">
        <f>VLOOKUP('Stamdata pr. 10.03.23'!I22,'Rapport pr. 27.10.2025 - m.hira'!$F$6:$H$234,3,FALSE)</f>
        <v>50144</v>
      </c>
      <c r="D17" s="44">
        <f>B17</f>
        <v>66780.850000000006</v>
      </c>
      <c r="E17" s="1">
        <f t="shared" ref="E17" si="4">D17-C17</f>
        <v>16636.850000000006</v>
      </c>
    </row>
    <row r="18" spans="1:5" x14ac:dyDescent="0.25">
      <c r="A18" s="2" t="s">
        <v>605</v>
      </c>
      <c r="B18" s="1"/>
      <c r="C18" s="1"/>
      <c r="D18" s="44"/>
      <c r="E18" s="1"/>
    </row>
    <row r="19" spans="1:5" x14ac:dyDescent="0.25">
      <c r="A19" t="s">
        <v>609</v>
      </c>
      <c r="B19" s="1">
        <f>'Rapport pr. 27.10.2025 - m.hira'!G27</f>
        <v>-13200</v>
      </c>
      <c r="C19" s="1">
        <v>0</v>
      </c>
      <c r="D19" s="44">
        <f t="shared" ref="D19:D24" si="5">B19</f>
        <v>-13200</v>
      </c>
      <c r="E19" s="1">
        <f t="shared" ref="E19" si="6">D19-C19</f>
        <v>-13200</v>
      </c>
    </row>
    <row r="20" spans="1:5" x14ac:dyDescent="0.25">
      <c r="A20" t="s">
        <v>606</v>
      </c>
      <c r="B20" s="1">
        <f>VLOOKUP('Stamdata pr. 10.03.23'!I26,'Rapport pr. 27.10.2025 - m.hira'!$F$6:$H$234,2,FALSE)</f>
        <v>-165242.38</v>
      </c>
      <c r="C20" s="1">
        <f>VLOOKUP('Stamdata pr. 10.03.23'!I26,'Rapport pr. 27.10.2025 - m.hira'!$F$6:$H$234,3,FALSE)</f>
        <v>-159558</v>
      </c>
      <c r="D20" s="44">
        <f t="shared" si="5"/>
        <v>-165242.38</v>
      </c>
      <c r="E20" s="1">
        <f t="shared" ref="E20:E24" si="7">D20-C20</f>
        <v>-5684.3800000000047</v>
      </c>
    </row>
    <row r="21" spans="1:5" x14ac:dyDescent="0.25">
      <c r="A21" t="s">
        <v>524</v>
      </c>
      <c r="B21" s="1">
        <f>VLOOKUP('Stamdata pr. 10.03.23'!I28,'Rapport pr. 27.10.2025 - m.hira'!$F$6:$H$234,2,FALSE)</f>
        <v>-1497427.61</v>
      </c>
      <c r="C21" s="1">
        <f>VLOOKUP('Stamdata pr. 10.03.23'!I28,'Rapport pr. 27.10.2025 - m.hira'!$F$6:$H$234,3,FALSE)</f>
        <v>-1366278</v>
      </c>
      <c r="D21" s="44">
        <f t="shared" si="5"/>
        <v>-1497427.61</v>
      </c>
      <c r="E21" s="1">
        <f t="shared" si="7"/>
        <v>-131149.6100000001</v>
      </c>
    </row>
    <row r="22" spans="1:5" x14ac:dyDescent="0.25">
      <c r="A22" t="s">
        <v>607</v>
      </c>
      <c r="B22" s="1">
        <f>VLOOKUP('Stamdata pr. 10.03.23'!I30,'Rapport pr. 27.10.2025 - m.hira'!$F$6:$H$234,2,FALSE)</f>
        <v>-7510</v>
      </c>
      <c r="C22" s="1">
        <f>VLOOKUP('Stamdata pr. 10.03.23'!I30,'Rapport pr. 27.10.2025 - m.hira'!$F$6:$H$234,3,FALSE)</f>
        <v>-6606</v>
      </c>
      <c r="D22" s="44">
        <f t="shared" si="5"/>
        <v>-7510</v>
      </c>
      <c r="E22" s="1">
        <f t="shared" si="7"/>
        <v>-904</v>
      </c>
    </row>
    <row r="23" spans="1:5" x14ac:dyDescent="0.25">
      <c r="A23" t="s">
        <v>508</v>
      </c>
      <c r="B23" s="1">
        <f>VLOOKUP('Stamdata pr. 10.03.23'!I35,'Rapport pr. 27.10.2025 - m.hira'!$F$6:$H$234,2,FALSE)</f>
        <v>-166072</v>
      </c>
      <c r="C23" s="1">
        <f>VLOOKUP('Stamdata pr. 10.03.23'!I35,'Rapport pr. 27.10.2025 - m.hira'!$F$6:$H$234,3,FALSE)</f>
        <v>-49928</v>
      </c>
      <c r="D23" s="44">
        <f t="shared" si="5"/>
        <v>-166072</v>
      </c>
      <c r="E23" s="1">
        <f t="shared" si="7"/>
        <v>-116144</v>
      </c>
    </row>
    <row r="24" spans="1:5" x14ac:dyDescent="0.25">
      <c r="A24" t="s">
        <v>3</v>
      </c>
      <c r="B24" s="1">
        <f>VLOOKUP('Stamdata pr. 10.03.23'!I33,'Rapport pr. 27.10.2025 - m.hira'!$F$6:$H$234,2,FALSE)</f>
        <v>618010.28</v>
      </c>
      <c r="C24" s="1">
        <f>VLOOKUP('Stamdata pr. 10.03.23'!I33,'Rapport pr. 27.10.2025 - m.hira'!$F$6:$H$234,3,FALSE)</f>
        <v>550017</v>
      </c>
      <c r="D24" s="44">
        <f t="shared" si="5"/>
        <v>618010.28</v>
      </c>
      <c r="E24" s="1">
        <f t="shared" si="7"/>
        <v>67993.280000000028</v>
      </c>
    </row>
    <row r="25" spans="1:5" x14ac:dyDescent="0.25">
      <c r="A25" t="s">
        <v>31</v>
      </c>
      <c r="B25" s="1">
        <f>VLOOKUP('Stamdata pr. 10.03.23'!I34,'Rapport pr. 27.10.2025 - m.hira'!$F$6:$H$234,2,FALSE)</f>
        <v>-726823.1</v>
      </c>
      <c r="C25" s="1">
        <f>VLOOKUP('Stamdata pr. 10.03.23'!I34,'Rapport pr. 27.10.2025 - m.hira'!$F$6:$H$234,3,FALSE)</f>
        <v>-703814</v>
      </c>
      <c r="D25" s="44">
        <f>-D24+-154000</f>
        <v>-772010.28</v>
      </c>
      <c r="E25" s="1">
        <f t="shared" ref="E25:E26" si="8">D25-C25</f>
        <v>-68196.280000000028</v>
      </c>
    </row>
    <row r="26" spans="1:5" x14ac:dyDescent="0.25">
      <c r="A26" t="s">
        <v>608</v>
      </c>
      <c r="B26" s="1">
        <f>VLOOKUP('Stamdata pr. 10.03.23'!I31,'Rapport pr. 27.10.2025 - m.hira'!$F$6:$H$234,2,FALSE)</f>
        <v>-2578831.3199999998</v>
      </c>
      <c r="C26" s="1">
        <f>VLOOKUP('Stamdata pr. 10.03.23'!I31,'Rapport pr. 27.10.2025 - m.hira'!$F$6:$H$234,3,FALSE)</f>
        <v>-10363</v>
      </c>
      <c r="D26" s="44">
        <f>C26+-2574715</f>
        <v>-2585078</v>
      </c>
      <c r="E26" s="1">
        <f t="shared" si="8"/>
        <v>-2574715</v>
      </c>
    </row>
    <row r="27" spans="1:5" x14ac:dyDescent="0.25">
      <c r="A27" t="s">
        <v>623</v>
      </c>
      <c r="B27" s="1">
        <f>'Rapport pr. 27.10.2025 - m.hira'!G24</f>
        <v>-175096.77</v>
      </c>
      <c r="C27" s="1">
        <f>'Rapport pr. 27.10.2025 - m.hira'!H24</f>
        <v>-119820</v>
      </c>
      <c r="D27" s="44">
        <f>B27</f>
        <v>-175096.77</v>
      </c>
      <c r="E27" s="1">
        <f t="shared" ref="E27:E28" si="9">D27-C27</f>
        <v>-55276.76999999999</v>
      </c>
    </row>
    <row r="28" spans="1:5" x14ac:dyDescent="0.25">
      <c r="A28" t="s">
        <v>635</v>
      </c>
      <c r="B28" s="1">
        <f>'Rapport pr. 27.10.2025 - m.hira'!G31</f>
        <v>2574715.3199999998</v>
      </c>
      <c r="C28" s="1">
        <f>'Rapport pr. 27.10.2025 - m.hira'!H31</f>
        <v>0</v>
      </c>
      <c r="D28" s="44">
        <f>B28</f>
        <v>2574715.3199999998</v>
      </c>
      <c r="E28" s="1">
        <f t="shared" si="9"/>
        <v>2574715.3199999998</v>
      </c>
    </row>
    <row r="29" spans="1:5" x14ac:dyDescent="0.25">
      <c r="A29" s="2" t="s">
        <v>14</v>
      </c>
      <c r="B29" s="3">
        <f>SUM(B5:B28)</f>
        <v>-2043677.1800000002</v>
      </c>
      <c r="C29" s="3">
        <f>SUM(C5:C28)</f>
        <v>-1277260</v>
      </c>
      <c r="D29" s="45">
        <f>SUM(D5:D28)</f>
        <v>-1724719.3900000001</v>
      </c>
      <c r="E29" s="3">
        <f>SUM(E5:E28)</f>
        <v>-447459.3900000006</v>
      </c>
    </row>
    <row r="30" spans="1:5" x14ac:dyDescent="0.25">
      <c r="B30" s="1"/>
      <c r="C30" s="1"/>
      <c r="E30" s="1"/>
    </row>
    <row r="31" spans="1:5" x14ac:dyDescent="0.25">
      <c r="E31" s="1"/>
    </row>
    <row r="32" spans="1:5" x14ac:dyDescent="0.25">
      <c r="A32" s="2"/>
      <c r="C32" s="1"/>
      <c r="E32" s="1"/>
    </row>
    <row r="33" spans="2:8" x14ac:dyDescent="0.25">
      <c r="B33" s="1"/>
      <c r="C33" s="1"/>
      <c r="D33" s="1"/>
      <c r="E33" s="1"/>
      <c r="F33" s="1"/>
      <c r="G33" s="1"/>
      <c r="H33" s="1"/>
    </row>
    <row r="34" spans="2:8" x14ac:dyDescent="0.25">
      <c r="B34" s="1"/>
      <c r="E34" s="1"/>
      <c r="F34" s="1"/>
      <c r="G34" s="1"/>
    </row>
    <row r="35" spans="2:8" x14ac:dyDescent="0.25">
      <c r="C35" s="1"/>
      <c r="D35" s="1"/>
    </row>
    <row r="36" spans="2:8" x14ac:dyDescent="0.25">
      <c r="C36" s="1"/>
      <c r="D36" s="1"/>
      <c r="E36" s="1"/>
    </row>
    <row r="37" spans="2:8" x14ac:dyDescent="0.25">
      <c r="E37" s="1"/>
    </row>
    <row r="38" spans="2:8" x14ac:dyDescent="0.25">
      <c r="E38" s="1"/>
    </row>
    <row r="41" spans="2:8" x14ac:dyDescent="0.25">
      <c r="E41" s="1"/>
    </row>
    <row r="44" spans="2:8" x14ac:dyDescent="0.25">
      <c r="E44" s="1"/>
    </row>
  </sheetData>
  <pageMargins left="0.7" right="0.7" top="0.75" bottom="0.75" header="0.3" footer="0.3"/>
  <pageSetup paperSize="9" scale="6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7"/>
  <sheetViews>
    <sheetView view="pageBreakPreview" zoomScale="60" zoomScaleNormal="100" workbookViewId="0">
      <selection activeCell="A2" sqref="A2:XFD2"/>
    </sheetView>
    <sheetView workbookViewId="1"/>
  </sheetViews>
  <sheetFormatPr defaultRowHeight="15" x14ac:dyDescent="0.25"/>
  <cols>
    <col min="1" max="1" width="40.7109375" style="47" customWidth="1"/>
    <col min="2" max="4" width="20.7109375" style="47" customWidth="1"/>
    <col min="5" max="5" width="30.7109375" style="47" customWidth="1"/>
    <col min="6" max="6" width="10.7109375" style="47" customWidth="1"/>
    <col min="7" max="16384" width="9.140625" style="47"/>
  </cols>
  <sheetData>
    <row r="1" spans="1:6" x14ac:dyDescent="0.25">
      <c r="A1" s="46" t="s">
        <v>5</v>
      </c>
    </row>
    <row r="2" spans="1:6" s="54" customFormat="1" x14ac:dyDescent="0.25">
      <c r="B2" s="55" t="s">
        <v>673</v>
      </c>
      <c r="C2" s="55" t="s">
        <v>0</v>
      </c>
      <c r="D2" s="55" t="s">
        <v>1</v>
      </c>
      <c r="E2" s="55" t="s">
        <v>2</v>
      </c>
      <c r="F2" s="55"/>
    </row>
    <row r="3" spans="1:6" x14ac:dyDescent="0.25">
      <c r="B3" s="44"/>
      <c r="C3" s="44"/>
      <c r="D3" s="44"/>
      <c r="E3" s="44"/>
    </row>
    <row r="4" spans="1:6" x14ac:dyDescent="0.25">
      <c r="A4" s="46" t="s">
        <v>603</v>
      </c>
      <c r="B4" s="44"/>
      <c r="C4" s="44"/>
      <c r="D4" s="44"/>
      <c r="E4" s="44"/>
    </row>
    <row r="5" spans="1:6" x14ac:dyDescent="0.25">
      <c r="A5" s="47" t="s">
        <v>600</v>
      </c>
      <c r="B5" s="44">
        <f>VLOOKUP('Stamdata pr. 10.03.23'!I46,'Rapport pr. 27.10.2025 - m.hira'!$F$6:$H$234,2,FALSE)</f>
        <v>9627.85</v>
      </c>
      <c r="C5" s="44">
        <f>VLOOKUP('Stamdata pr. 10.03.23'!I46,'Rapport pr. 27.10.2025 - m.hira'!$F$6:$H$234,3,FALSE)</f>
        <v>10024</v>
      </c>
      <c r="D5" s="44">
        <f>C5</f>
        <v>10024</v>
      </c>
      <c r="E5" s="44">
        <f>D5-C5</f>
        <v>0</v>
      </c>
    </row>
    <row r="6" spans="1:6" x14ac:dyDescent="0.25">
      <c r="A6" s="47" t="s">
        <v>602</v>
      </c>
      <c r="B6" s="44">
        <f>VLOOKUP('Stamdata pr. 10.03.23'!I57,'Rapport pr. 27.10.2025 - m.hira'!$F$6:$H$234,2,FALSE)</f>
        <v>43755.47</v>
      </c>
      <c r="C6" s="44">
        <f>VLOOKUP('Stamdata pr. 10.03.23'!I57,'Rapport pr. 27.10.2025 - m.hira'!$F$6:$H$234,3,FALSE)</f>
        <v>42876</v>
      </c>
      <c r="D6" s="44">
        <f>B6</f>
        <v>43755.47</v>
      </c>
      <c r="E6" s="44">
        <f>D6-C6</f>
        <v>879.47000000000116</v>
      </c>
    </row>
    <row r="7" spans="1:6" x14ac:dyDescent="0.25">
      <c r="A7" s="47" t="s">
        <v>601</v>
      </c>
      <c r="B7" s="44">
        <f>VLOOKUP('Stamdata pr. 10.03.23'!I45,'Rapport pr. 27.10.2025 - m.hira'!$F$6:$H$234,2,FALSE)</f>
        <v>4736.5</v>
      </c>
      <c r="C7" s="44">
        <f>VLOOKUP('Stamdata pr. 10.03.23'!I45,'Rapport pr. 27.10.2025 - m.hira'!$F$6:$H$234,3,FALSE)</f>
        <v>14952</v>
      </c>
      <c r="D7" s="44">
        <f>C7</f>
        <v>14952</v>
      </c>
      <c r="E7" s="44">
        <f>D7-C7</f>
        <v>0</v>
      </c>
    </row>
    <row r="8" spans="1:6" x14ac:dyDescent="0.25">
      <c r="A8" s="47" t="s">
        <v>669</v>
      </c>
      <c r="B8" s="44">
        <f>VLOOKUP('Stamdata pr. 10.03.23'!I49,'Rapport pr. 27.10.2025 - m.hira'!$F$6:$H$234,2,FALSE)</f>
        <v>161236.57999999999</v>
      </c>
      <c r="C8" s="44">
        <f>VLOOKUP('Stamdata pr. 10.03.23'!I49,'Rapport pr. 27.10.2025 - m.hira'!$F$6:$H$234,3,FALSE)</f>
        <v>138837</v>
      </c>
      <c r="D8" s="44">
        <f>B8+15000</f>
        <v>176236.58</v>
      </c>
      <c r="E8" s="44">
        <f t="shared" ref="E8:E13" si="0">D8-C8</f>
        <v>37399.579999999987</v>
      </c>
    </row>
    <row r="9" spans="1:6" x14ac:dyDescent="0.25">
      <c r="A9" s="47" t="s">
        <v>653</v>
      </c>
      <c r="B9" s="44">
        <f>VLOOKUP('Stamdata pr. 10.03.23'!I50,'Rapport pr. 27.10.2025 - m.hira'!$F$6:$H$234,2,FALSE)</f>
        <v>4510.6899999999996</v>
      </c>
      <c r="C9" s="44">
        <f>VLOOKUP('Stamdata pr. 10.03.23'!I50,'Rapport pr. 27.10.2025 - m.hira'!$F$6:$H$234,3,FALSE)</f>
        <v>6370</v>
      </c>
      <c r="D9" s="44">
        <f t="shared" ref="D9:D16" si="1">C9</f>
        <v>6370</v>
      </c>
      <c r="E9" s="44">
        <f t="shared" si="0"/>
        <v>0</v>
      </c>
    </row>
    <row r="10" spans="1:6" x14ac:dyDescent="0.25">
      <c r="A10" s="47" t="s">
        <v>651</v>
      </c>
      <c r="B10" s="44">
        <f>VLOOKUP('Stamdata pr. 10.03.23'!I51,'Rapport pr. 27.10.2025 - m.hira'!$F$6:$H$234,2,FALSE)</f>
        <v>144286.01</v>
      </c>
      <c r="C10" s="44">
        <f>VLOOKUP('Stamdata pr. 10.03.23'!I51,'Rapport pr. 27.10.2025 - m.hira'!$F$6:$H$234,3,FALSE)</f>
        <v>152841</v>
      </c>
      <c r="D10" s="44">
        <f t="shared" si="1"/>
        <v>152841</v>
      </c>
      <c r="E10" s="44">
        <f t="shared" si="0"/>
        <v>0</v>
      </c>
    </row>
    <row r="11" spans="1:6" x14ac:dyDescent="0.25">
      <c r="A11" s="47" t="s">
        <v>652</v>
      </c>
      <c r="B11" s="44">
        <f>VLOOKUP('Stamdata pr. 10.03.23'!I52,'Rapport pr. 27.10.2025 - m.hira'!$F$6:$H$234,2,FALSE)</f>
        <v>72567.98</v>
      </c>
      <c r="C11" s="44">
        <f>VLOOKUP('Stamdata pr. 10.03.23'!I52,'Rapport pr. 27.10.2025 - m.hira'!$F$6:$H$234,3,FALSE)</f>
        <v>102408</v>
      </c>
      <c r="D11" s="44">
        <f t="shared" si="1"/>
        <v>102408</v>
      </c>
      <c r="E11" s="44">
        <f t="shared" si="0"/>
        <v>0</v>
      </c>
    </row>
    <row r="12" spans="1:6" x14ac:dyDescent="0.25">
      <c r="A12" s="47" t="s">
        <v>614</v>
      </c>
      <c r="B12" s="44">
        <f>VLOOKUP('Stamdata pr. 10.03.23'!I54,'Rapport pr. 27.10.2025 - m.hira'!$F$6:$H$234,2,FALSE)</f>
        <v>22577.55</v>
      </c>
      <c r="C12" s="44">
        <f>VLOOKUP('Stamdata pr. 10.03.23'!I54,'Rapport pr. 27.10.2025 - m.hira'!$F$6:$H$234,3,FALSE)</f>
        <v>81862</v>
      </c>
      <c r="D12" s="44">
        <v>50000</v>
      </c>
      <c r="E12" s="44">
        <f t="shared" si="0"/>
        <v>-31862</v>
      </c>
    </row>
    <row r="13" spans="1:6" x14ac:dyDescent="0.25">
      <c r="A13" s="47" t="s">
        <v>622</v>
      </c>
      <c r="B13" s="44">
        <f>VLOOKUP('Stamdata pr. 10.03.23'!I55,'Rapport pr. 27.10.2025 - m.hira'!$F$6:$H$234,2,FALSE)</f>
        <v>0</v>
      </c>
      <c r="C13" s="44">
        <f>VLOOKUP('Stamdata pr. 10.03.23'!I55,'Rapport pr. 27.10.2025 - m.hira'!$F$6:$H$234,3,FALSE)</f>
        <v>75192</v>
      </c>
      <c r="D13" s="44">
        <f>C13*15%+C13+10000</f>
        <v>96470.8</v>
      </c>
      <c r="E13" s="44">
        <f t="shared" si="0"/>
        <v>21278.800000000003</v>
      </c>
    </row>
    <row r="14" spans="1:6" x14ac:dyDescent="0.25">
      <c r="A14" s="47" t="s">
        <v>39</v>
      </c>
      <c r="B14" s="44">
        <f>VLOOKUP('Stamdata pr. 10.03.23'!I60,'Rapport pr. 27.10.2025 - m.hira'!$F$6:$H$234,2,FALSE)</f>
        <v>-343691.26</v>
      </c>
      <c r="C14" s="44">
        <f>VLOOKUP('Stamdata pr. 10.03.23'!I60,'Rapport pr. 27.10.2025 - m.hira'!$F$6:$H$234,3,FALSE)</f>
        <v>-329184</v>
      </c>
      <c r="D14" s="44">
        <f>B14</f>
        <v>-343691.26</v>
      </c>
      <c r="E14" s="44">
        <f t="shared" ref="E14:E16" si="2">D14-C14</f>
        <v>-14507.260000000009</v>
      </c>
    </row>
    <row r="15" spans="1:6" x14ac:dyDescent="0.25">
      <c r="A15" s="47" t="s">
        <v>488</v>
      </c>
      <c r="B15" s="44">
        <f>VLOOKUP('Stamdata pr. 10.03.23'!I63,'Rapport pr. 27.10.2025 - m.hira'!$F$6:$H$234,2,FALSE)</f>
        <v>-34236.03</v>
      </c>
      <c r="C15" s="44">
        <f>VLOOKUP('Stamdata pr. 10.03.23'!I63,'Rapport pr. 27.10.2025 - m.hira'!$F$6:$H$234,3,FALSE)</f>
        <v>-49928</v>
      </c>
      <c r="D15" s="44">
        <f t="shared" si="1"/>
        <v>-49928</v>
      </c>
      <c r="E15" s="44">
        <f t="shared" si="2"/>
        <v>0</v>
      </c>
    </row>
    <row r="16" spans="1:6" x14ac:dyDescent="0.25">
      <c r="A16" s="46" t="s">
        <v>654</v>
      </c>
      <c r="B16" s="44">
        <f>'Rapport pr. 27.10.2025 - m.hira'!G44</f>
        <v>44936.88</v>
      </c>
      <c r="C16" s="44">
        <f>'Rapport pr. 27.10.2025 - m.hira'!H44</f>
        <v>50144</v>
      </c>
      <c r="D16" s="44">
        <f t="shared" si="1"/>
        <v>50144</v>
      </c>
      <c r="E16" s="44">
        <f t="shared" si="2"/>
        <v>0</v>
      </c>
    </row>
    <row r="17" spans="1:5" x14ac:dyDescent="0.25">
      <c r="A17" s="46" t="s">
        <v>605</v>
      </c>
      <c r="B17" s="44"/>
      <c r="C17" s="44"/>
      <c r="D17" s="44"/>
      <c r="E17" s="44"/>
    </row>
    <row r="18" spans="1:5" x14ac:dyDescent="0.25">
      <c r="A18" s="47" t="s">
        <v>609</v>
      </c>
      <c r="B18" s="44">
        <f>'Rapport pr. 27.10.2025 - m.hira'!G52</f>
        <v>-18000</v>
      </c>
      <c r="C18" s="44">
        <v>0</v>
      </c>
      <c r="D18" s="44">
        <f>B18</f>
        <v>-18000</v>
      </c>
      <c r="E18" s="44">
        <f t="shared" ref="E18" si="3">D18-C18</f>
        <v>-18000</v>
      </c>
    </row>
    <row r="19" spans="1:5" x14ac:dyDescent="0.25">
      <c r="A19" s="47" t="s">
        <v>606</v>
      </c>
      <c r="B19" s="44">
        <f>VLOOKUP('Stamdata pr. 10.03.23'!I62,'Rapport pr. 27.10.2025 - m.hira'!$F$6:$H$234,2,FALSE)</f>
        <v>-740718.56</v>
      </c>
      <c r="C19" s="44">
        <f>VLOOKUP('Stamdata pr. 10.03.23'!I62,'Rapport pr. 27.10.2025 - m.hira'!$F$6:$H$234,3,FALSE)</f>
        <v>-672732</v>
      </c>
      <c r="D19" s="44">
        <f>B19</f>
        <v>-740718.56</v>
      </c>
      <c r="E19" s="44">
        <f t="shared" ref="E19:E24" si="4">D19-C19</f>
        <v>-67986.560000000056</v>
      </c>
    </row>
    <row r="20" spans="1:5" x14ac:dyDescent="0.25">
      <c r="A20" s="47" t="s">
        <v>524</v>
      </c>
      <c r="B20" s="44">
        <f>VLOOKUP('Stamdata pr. 10.03.23'!I64,'Rapport pr. 27.10.2025 - m.hira'!$F$6:$H$234,2,FALSE)</f>
        <v>-259262.46</v>
      </c>
      <c r="C20" s="44">
        <f>VLOOKUP('Stamdata pr. 10.03.23'!I64,'Rapport pr. 27.10.2025 - m.hira'!$F$6:$H$234,3,FALSE)</f>
        <v>-198430</v>
      </c>
      <c r="D20" s="44">
        <f>B20</f>
        <v>-259262.46</v>
      </c>
      <c r="E20" s="44">
        <f t="shared" si="4"/>
        <v>-60832.459999999992</v>
      </c>
    </row>
    <row r="21" spans="1:5" x14ac:dyDescent="0.25">
      <c r="A21" s="47" t="s">
        <v>607</v>
      </c>
      <c r="B21" s="44">
        <f>VLOOKUP('Stamdata pr. 10.03.23'!I66,'Rapport pr. 27.10.2025 - m.hira'!$F$6:$H$234,2,FALSE)</f>
        <v>-3200</v>
      </c>
      <c r="C21" s="44">
        <f>VLOOKUP('Stamdata pr. 10.03.23'!I66,'Rapport pr. 27.10.2025 - m.hira'!$F$6:$H$234,3,FALSE)</f>
        <v>-4207</v>
      </c>
      <c r="D21" s="44">
        <f t="shared" ref="D21:D24" si="5">C21</f>
        <v>-4207</v>
      </c>
      <c r="E21" s="44">
        <f t="shared" si="4"/>
        <v>0</v>
      </c>
    </row>
    <row r="22" spans="1:5" x14ac:dyDescent="0.25">
      <c r="A22" s="47" t="s">
        <v>508</v>
      </c>
      <c r="B22" s="44">
        <f>VLOOKUP('Stamdata pr. 10.03.23'!I71,'Rapport pr. 27.10.2025 - m.hira'!$F$6:$H$234,2,FALSE)</f>
        <v>-184240</v>
      </c>
      <c r="C22" s="44">
        <f>VLOOKUP('Stamdata pr. 10.03.23'!I71,'Rapport pr. 27.10.2025 - m.hira'!$F$6:$H$234,3,FALSE)</f>
        <v>-224652</v>
      </c>
      <c r="D22" s="44">
        <v>-185000</v>
      </c>
      <c r="E22" s="44">
        <f t="shared" si="4"/>
        <v>39652</v>
      </c>
    </row>
    <row r="23" spans="1:5" x14ac:dyDescent="0.25">
      <c r="A23" s="47" t="s">
        <v>608</v>
      </c>
      <c r="B23" s="44">
        <f>VLOOKUP('Stamdata pr. 10.03.23'!I67,'Rapport pr. 27.10.2025 - m.hira'!$F$6:$H$234,2,FALSE)</f>
        <v>-1297</v>
      </c>
      <c r="C23" s="44">
        <f>VLOOKUP('Stamdata pr. 10.03.23'!I67,'Rapport pr. 27.10.2025 - m.hira'!$F$6:$H$234,3,FALSE)</f>
        <v>0</v>
      </c>
      <c r="D23" s="44">
        <f>B23</f>
        <v>-1297</v>
      </c>
      <c r="E23" s="44">
        <f t="shared" si="4"/>
        <v>-1297</v>
      </c>
    </row>
    <row r="24" spans="1:5" x14ac:dyDescent="0.25">
      <c r="A24" s="47" t="s">
        <v>634</v>
      </c>
      <c r="B24" s="44"/>
      <c r="C24" s="44"/>
      <c r="D24" s="44">
        <f t="shared" si="5"/>
        <v>0</v>
      </c>
      <c r="E24" s="44">
        <f t="shared" si="4"/>
        <v>0</v>
      </c>
    </row>
    <row r="25" spans="1:5" x14ac:dyDescent="0.25">
      <c r="A25" s="46" t="s">
        <v>14</v>
      </c>
      <c r="B25" s="45">
        <f>SUM(B5:B24)</f>
        <v>-1076409.8</v>
      </c>
      <c r="C25" s="45">
        <f>SUM(C5:C24)</f>
        <v>-803627</v>
      </c>
      <c r="D25" s="45">
        <f>SUM(D5:D24)</f>
        <v>-898902.42999999993</v>
      </c>
      <c r="E25" s="45">
        <f>SUM(E5:E24)</f>
        <v>-95275.430000000051</v>
      </c>
    </row>
    <row r="26" spans="1:5" x14ac:dyDescent="0.25">
      <c r="B26" s="44"/>
      <c r="C26" s="44"/>
    </row>
    <row r="37" spans="3:3" x14ac:dyDescent="0.25">
      <c r="C37" s="44"/>
    </row>
  </sheetData>
  <pageMargins left="0.7" right="0.7" top="0.75" bottom="0.75" header="0.3" footer="0.3"/>
  <pageSetup paperSize="9" scale="68" orientation="landscape" r:id="rId1"/>
  <colBreaks count="1" manualBreakCount="1">
    <brk id="13" max="14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25"/>
  <sheetViews>
    <sheetView view="pageBreakPreview" zoomScale="60" zoomScaleNormal="100" workbookViewId="0">
      <selection activeCell="A2" sqref="A2:XFD2"/>
    </sheetView>
    <sheetView workbookViewId="1"/>
  </sheetViews>
  <sheetFormatPr defaultRowHeight="15" x14ac:dyDescent="0.25"/>
  <cols>
    <col min="1" max="1" width="40.7109375" customWidth="1"/>
    <col min="2" max="4" width="20.7109375" customWidth="1"/>
    <col min="5" max="5" width="30.7109375" customWidth="1"/>
    <col min="6" max="6" width="10.7109375" customWidth="1"/>
  </cols>
  <sheetData>
    <row r="1" spans="1:5" x14ac:dyDescent="0.25">
      <c r="A1" s="2" t="s">
        <v>6</v>
      </c>
    </row>
    <row r="2" spans="1:5" s="53" customFormat="1" x14ac:dyDescent="0.25">
      <c r="B2" s="52" t="s">
        <v>673</v>
      </c>
      <c r="C2" s="52" t="s">
        <v>0</v>
      </c>
      <c r="D2" s="52" t="s">
        <v>1</v>
      </c>
      <c r="E2" s="52" t="s">
        <v>2</v>
      </c>
    </row>
    <row r="3" spans="1:5" x14ac:dyDescent="0.25">
      <c r="B3" s="1"/>
      <c r="C3" s="1"/>
      <c r="D3" s="1"/>
      <c r="E3" s="1"/>
    </row>
    <row r="4" spans="1:5" x14ac:dyDescent="0.25">
      <c r="A4" s="2" t="s">
        <v>603</v>
      </c>
      <c r="B4" s="1"/>
      <c r="C4" s="1"/>
      <c r="D4" s="1"/>
      <c r="E4" s="1"/>
    </row>
    <row r="5" spans="1:5" x14ac:dyDescent="0.25">
      <c r="A5" t="s">
        <v>600</v>
      </c>
      <c r="B5" s="1">
        <f>VLOOKUP('Stamdata pr. 10.03.23'!I79,'Rapport pr. 27.10.2025 - m.hira'!$F$6:$H$234,2,FALSE)</f>
        <v>0</v>
      </c>
      <c r="C5" s="1">
        <f>VLOOKUP('Stamdata pr. 10.03.23'!I79,'Rapport pr. 27.10.2025 - m.hira'!$F$6:$H$234,3,FALSE)</f>
        <v>5012</v>
      </c>
      <c r="D5" s="1">
        <f>C5</f>
        <v>5012</v>
      </c>
      <c r="E5" s="1">
        <f>D5-C5</f>
        <v>0</v>
      </c>
    </row>
    <row r="6" spans="1:5" x14ac:dyDescent="0.25">
      <c r="A6" t="s">
        <v>602</v>
      </c>
      <c r="B6" s="1">
        <f>VLOOKUP('Stamdata pr. 10.03.23'!I89,'Rapport pr. 27.10.2025 - m.hira'!$F$6:$H$234,2,FALSE)</f>
        <v>11934.64</v>
      </c>
      <c r="C6" s="1">
        <f>VLOOKUP('Stamdata pr. 10.03.23'!I89,'Rapport pr. 27.10.2025 - m.hira'!$F$6:$H$234,3,FALSE)</f>
        <v>14350</v>
      </c>
      <c r="D6" s="1">
        <f t="shared" ref="D6:D11" si="0">C6</f>
        <v>14350</v>
      </c>
      <c r="E6" s="1">
        <f t="shared" ref="E6:E16" si="1">D6-C6</f>
        <v>0</v>
      </c>
    </row>
    <row r="7" spans="1:5" x14ac:dyDescent="0.25">
      <c r="A7" t="s">
        <v>601</v>
      </c>
      <c r="B7" s="1">
        <f>VLOOKUP('Stamdata pr. 10.03.23'!I78,'Rapport pr. 27.10.2025 - m.hira'!$F$6:$H$234,2,FALSE)</f>
        <v>0</v>
      </c>
      <c r="C7" s="1">
        <f>VLOOKUP('Stamdata pr. 10.03.23'!I78,'Rapport pr. 27.10.2025 - m.hira'!$F$6:$H$234,3,FALSE)</f>
        <v>17581</v>
      </c>
      <c r="D7" s="1">
        <f t="shared" si="0"/>
        <v>17581</v>
      </c>
      <c r="E7" s="1">
        <f t="shared" ref="E7" si="2">D7-C7</f>
        <v>0</v>
      </c>
    </row>
    <row r="8" spans="1:5" x14ac:dyDescent="0.25">
      <c r="A8" t="s">
        <v>669</v>
      </c>
      <c r="B8" s="1">
        <f>VLOOKUP('Stamdata pr. 10.03.23'!I82,'Rapport pr. 27.10.2025 - m.hira'!$F$6:$H$234,2,FALSE)</f>
        <v>22671.63</v>
      </c>
      <c r="C8" s="1">
        <f>VLOOKUP('Stamdata pr. 10.03.23'!I82,'Rapport pr. 27.10.2025 - m.hira'!$F$6:$H$234,3,FALSE)</f>
        <v>20359</v>
      </c>
      <c r="D8" s="1">
        <f>B8</f>
        <v>22671.63</v>
      </c>
      <c r="E8" s="1">
        <f t="shared" ref="E8:E13" si="3">D8-C8</f>
        <v>2312.630000000001</v>
      </c>
    </row>
    <row r="9" spans="1:5" x14ac:dyDescent="0.25">
      <c r="A9" t="s">
        <v>653</v>
      </c>
      <c r="B9" s="1">
        <f>VLOOKUP('Stamdata pr. 10.03.23'!I83,'Rapport pr. 27.10.2025 - m.hira'!$F$6:$H$234,2,FALSE)</f>
        <v>1389.6</v>
      </c>
      <c r="C9" s="1">
        <f>VLOOKUP('Stamdata pr. 10.03.23'!I83,'Rapport pr. 27.10.2025 - m.hira'!$F$6:$H$234,3,FALSE)</f>
        <v>1044</v>
      </c>
      <c r="D9" s="1">
        <f>B9</f>
        <v>1389.6</v>
      </c>
      <c r="E9" s="1">
        <f t="shared" si="3"/>
        <v>345.59999999999991</v>
      </c>
    </row>
    <row r="10" spans="1:5" x14ac:dyDescent="0.25">
      <c r="A10" t="s">
        <v>651</v>
      </c>
      <c r="B10" s="1">
        <f>VLOOKUP('Stamdata pr. 10.03.23'!I84,'Rapport pr. 27.10.2025 - m.hira'!$F$6:$H$234,2,FALSE)</f>
        <v>24921.56</v>
      </c>
      <c r="C10" s="1">
        <f>VLOOKUP('Stamdata pr. 10.03.23'!I84,'Rapport pr. 27.10.2025 - m.hira'!$F$6:$H$234,3,FALSE)</f>
        <v>33767</v>
      </c>
      <c r="D10" s="1">
        <f t="shared" si="0"/>
        <v>33767</v>
      </c>
      <c r="E10" s="1">
        <f t="shared" si="3"/>
        <v>0</v>
      </c>
    </row>
    <row r="11" spans="1:5" x14ac:dyDescent="0.25">
      <c r="A11" t="s">
        <v>652</v>
      </c>
      <c r="B11" s="1">
        <f>VLOOKUP('Stamdata pr. 10.03.23'!I85,'Rapport pr. 27.10.2025 - m.hira'!$F$6:$H$234,2,FALSE)</f>
        <v>1437.66</v>
      </c>
      <c r="C11" s="1">
        <f>VLOOKUP('Stamdata pr. 10.03.23'!I85,'Rapport pr. 27.10.2025 - m.hira'!$F$6:$H$234,3,FALSE)</f>
        <v>5655</v>
      </c>
      <c r="D11" s="1">
        <f t="shared" si="0"/>
        <v>5655</v>
      </c>
      <c r="E11" s="1">
        <f t="shared" si="3"/>
        <v>0</v>
      </c>
    </row>
    <row r="12" spans="1:5" x14ac:dyDescent="0.25">
      <c r="A12" t="s">
        <v>614</v>
      </c>
      <c r="B12" s="1">
        <f>VLOOKUP('Stamdata pr. 10.03.23'!I87,'Rapport pr. 27.10.2025 - m.hira'!$F$6:$H$234,2,FALSE)</f>
        <v>10229.68</v>
      </c>
      <c r="C12" s="1">
        <f>VLOOKUP('Stamdata pr. 10.03.23'!I87,'Rapport pr. 27.10.2025 - m.hira'!$F$6:$H$234,3,FALSE)</f>
        <v>36799</v>
      </c>
      <c r="D12" s="1">
        <v>20000</v>
      </c>
      <c r="E12" s="1">
        <f t="shared" si="3"/>
        <v>-16799</v>
      </c>
    </row>
    <row r="13" spans="1:5" x14ac:dyDescent="0.25">
      <c r="A13" t="s">
        <v>622</v>
      </c>
      <c r="B13" s="1">
        <f>VLOOKUP('Stamdata pr. 10.03.23'!I88,'Rapport pr. 27.10.2025 - m.hira'!$F$6:$H$234,2,FALSE)</f>
        <v>0</v>
      </c>
      <c r="C13" s="1">
        <f>VLOOKUP('Stamdata pr. 10.03.23'!I88,'Rapport pr. 27.10.2025 - m.hira'!$F$6:$H$234,3,FALSE)</f>
        <v>59156</v>
      </c>
      <c r="D13" s="44">
        <f>C13*15%+C13</f>
        <v>68029.399999999994</v>
      </c>
      <c r="E13" s="1">
        <f t="shared" si="3"/>
        <v>8873.3999999999942</v>
      </c>
    </row>
    <row r="14" spans="1:5" x14ac:dyDescent="0.25">
      <c r="A14" t="s">
        <v>39</v>
      </c>
      <c r="B14" s="1">
        <f>VLOOKUP('Stamdata pr. 10.03.23'!I92,'Rapport pr. 27.10.2025 - m.hira'!$F$6:$H$234,2,FALSE)</f>
        <v>-89998.52</v>
      </c>
      <c r="C14" s="1">
        <f>VLOOKUP('Stamdata pr. 10.03.23'!I92,'Rapport pr. 27.10.2025 - m.hira'!$F$6:$H$234,3,FALSE)</f>
        <v>-87880</v>
      </c>
      <c r="D14" s="1">
        <f>B14</f>
        <v>-89998.52</v>
      </c>
      <c r="E14" s="1">
        <f t="shared" si="1"/>
        <v>-2118.5200000000041</v>
      </c>
    </row>
    <row r="15" spans="1:5" x14ac:dyDescent="0.25">
      <c r="A15" t="s">
        <v>488</v>
      </c>
      <c r="B15" s="1">
        <f>VLOOKUP('Stamdata pr. 10.03.23'!I95,'Rapport pr. 27.10.2025 - m.hira'!$F$6:$H$234,2,FALSE)</f>
        <v>-9876</v>
      </c>
      <c r="C15" s="1">
        <f>VLOOKUP('Stamdata pr. 10.03.23'!I95,'Rapport pr. 27.10.2025 - m.hira'!$F$6:$H$234,3,FALSE)</f>
        <v>-6000</v>
      </c>
      <c r="D15" s="1">
        <f>-15000</f>
        <v>-15000</v>
      </c>
      <c r="E15" s="1">
        <f t="shared" si="1"/>
        <v>-9000</v>
      </c>
    </row>
    <row r="16" spans="1:5" x14ac:dyDescent="0.25">
      <c r="A16" s="2" t="s">
        <v>654</v>
      </c>
      <c r="B16" s="1">
        <f>'Rapport pr. 27.10.2025 - m.hira'!G66</f>
        <v>0</v>
      </c>
      <c r="C16" s="1">
        <f>'Rapport pr. 27.10.2025 - m.hira'!H66</f>
        <v>6520</v>
      </c>
      <c r="D16" s="1">
        <f>C16</f>
        <v>6520</v>
      </c>
      <c r="E16" s="1">
        <f t="shared" si="1"/>
        <v>0</v>
      </c>
    </row>
    <row r="17" spans="1:5" x14ac:dyDescent="0.25">
      <c r="A17" s="2" t="s">
        <v>605</v>
      </c>
      <c r="B17" s="1"/>
      <c r="C17" s="1"/>
      <c r="D17" s="1"/>
      <c r="E17" s="1"/>
    </row>
    <row r="18" spans="1:5" x14ac:dyDescent="0.25">
      <c r="A18" t="s">
        <v>609</v>
      </c>
      <c r="B18" s="1">
        <f>VLOOKUP('Stamdata pr. 10.03.23'!I98,'Rapport pr. 27.10.2025 - m.hira'!$F$6:$H$234,2,FALSE)</f>
        <v>-9200</v>
      </c>
      <c r="C18" s="1">
        <f>VLOOKUP('Stamdata pr. 10.03.23'!I98,'Rapport pr. 27.10.2025 - m.hira'!$F$6:$H$234,3,FALSE)</f>
        <v>0</v>
      </c>
      <c r="D18" s="1">
        <f>B18</f>
        <v>-9200</v>
      </c>
      <c r="E18" s="1">
        <f t="shared" ref="E18:E23" si="4">D18-C18</f>
        <v>-9200</v>
      </c>
    </row>
    <row r="19" spans="1:5" x14ac:dyDescent="0.25">
      <c r="A19" t="s">
        <v>606</v>
      </c>
      <c r="B19" s="1">
        <f>VLOOKUP('Stamdata pr. 10.03.23'!I94,'Rapport pr. 27.10.2025 - m.hira'!$F$6:$H$234,2,FALSE)</f>
        <v>-208259.49</v>
      </c>
      <c r="C19" s="1">
        <f>VLOOKUP('Stamdata pr. 10.03.23'!I94,'Rapport pr. 27.10.2025 - m.hira'!$F$6:$H$234,3,FALSE)</f>
        <v>-244414</v>
      </c>
      <c r="D19" s="1">
        <f>C19</f>
        <v>-244414</v>
      </c>
      <c r="E19" s="1">
        <f t="shared" si="4"/>
        <v>0</v>
      </c>
    </row>
    <row r="20" spans="1:5" x14ac:dyDescent="0.25">
      <c r="A20" t="s">
        <v>524</v>
      </c>
      <c r="B20" s="1">
        <f>VLOOKUP('Stamdata pr. 10.03.23'!I96,'Rapport pr. 27.10.2025 - m.hira'!$F$6:$H$234,2,FALSE)</f>
        <v>-46488</v>
      </c>
      <c r="C20" s="1">
        <f>VLOOKUP('Stamdata pr. 10.03.23'!I96,'Rapport pr. 27.10.2025 - m.hira'!$F$6:$H$234,3,FALSE)</f>
        <v>-38057</v>
      </c>
      <c r="D20" s="1">
        <f>B20</f>
        <v>-46488</v>
      </c>
      <c r="E20" s="1">
        <f t="shared" si="4"/>
        <v>-8431</v>
      </c>
    </row>
    <row r="21" spans="1:5" x14ac:dyDescent="0.25">
      <c r="A21" t="s">
        <v>508</v>
      </c>
      <c r="B21" s="1">
        <f>VLOOKUP('Stamdata pr. 10.03.23'!I99,'Rapport pr. 27.10.2025 - m.hira'!$F$6:$H$234,2,FALSE)</f>
        <v>-17200</v>
      </c>
      <c r="C21" s="1">
        <f>VLOOKUP('Stamdata pr. 10.03.23'!I99,'Rapport pr. 27.10.2025 - m.hira'!$F$6:$H$234,3,FALSE)</f>
        <v>-16988</v>
      </c>
      <c r="D21" s="1">
        <f>C21</f>
        <v>-16988</v>
      </c>
      <c r="E21" s="1">
        <f t="shared" si="4"/>
        <v>0</v>
      </c>
    </row>
    <row r="22" spans="1:5" x14ac:dyDescent="0.25">
      <c r="A22" t="s">
        <v>608</v>
      </c>
      <c r="B22" s="1">
        <f>'Rapport pr. 27.10.2025 - m.hira'!G72</f>
        <v>-1040</v>
      </c>
      <c r="C22" s="1"/>
      <c r="D22" s="1">
        <f>B22</f>
        <v>-1040</v>
      </c>
      <c r="E22" s="1">
        <f t="shared" si="4"/>
        <v>-1040</v>
      </c>
    </row>
    <row r="23" spans="1:5" x14ac:dyDescent="0.25">
      <c r="A23" t="s">
        <v>633</v>
      </c>
      <c r="B23" s="1"/>
      <c r="C23" s="1"/>
      <c r="D23" s="1">
        <v>0</v>
      </c>
      <c r="E23" s="1">
        <f t="shared" si="4"/>
        <v>0</v>
      </c>
    </row>
    <row r="24" spans="1:5" x14ac:dyDescent="0.25">
      <c r="A24" s="2" t="s">
        <v>14</v>
      </c>
      <c r="B24" s="3">
        <f>SUM(B5:B23)</f>
        <v>-309477.24</v>
      </c>
      <c r="C24" s="3">
        <f>SUM(C5:C23)</f>
        <v>-193096</v>
      </c>
      <c r="D24" s="3">
        <f>SUM(D5:D23)</f>
        <v>-228152.89</v>
      </c>
      <c r="E24" s="3">
        <f>SUM(E5:E23)</f>
        <v>-35056.890000000007</v>
      </c>
    </row>
    <row r="25" spans="1:5" x14ac:dyDescent="0.25">
      <c r="B25" s="1"/>
      <c r="C25" s="1"/>
    </row>
  </sheetData>
  <pageMargins left="0.7" right="0.7" top="0.75" bottom="0.75" header="0.3" footer="0.3"/>
  <pageSetup paperSize="9" scale="78" orientation="landscape" r:id="rId1"/>
  <colBreaks count="1" manualBreakCount="1">
    <brk id="10" max="13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7"/>
  <sheetViews>
    <sheetView view="pageBreakPreview" zoomScale="60" zoomScaleNormal="100" workbookViewId="0">
      <selection activeCell="A2" sqref="A2:XFD2"/>
    </sheetView>
    <sheetView workbookViewId="1"/>
  </sheetViews>
  <sheetFormatPr defaultRowHeight="15" x14ac:dyDescent="0.25"/>
  <cols>
    <col min="1" max="1" width="40.7109375" customWidth="1"/>
    <col min="2" max="4" width="20.7109375" customWidth="1"/>
    <col min="5" max="5" width="30.7109375" customWidth="1"/>
    <col min="6" max="6" width="10.7109375" customWidth="1"/>
  </cols>
  <sheetData>
    <row r="1" spans="1:5" x14ac:dyDescent="0.25">
      <c r="A1" s="2" t="s">
        <v>35</v>
      </c>
    </row>
    <row r="2" spans="1:5" s="53" customFormat="1" x14ac:dyDescent="0.25">
      <c r="B2" s="52" t="s">
        <v>673</v>
      </c>
      <c r="C2" s="52" t="s">
        <v>0</v>
      </c>
      <c r="D2" s="52" t="s">
        <v>1</v>
      </c>
      <c r="E2" s="52" t="s">
        <v>2</v>
      </c>
    </row>
    <row r="3" spans="1:5" x14ac:dyDescent="0.25">
      <c r="B3" s="1"/>
      <c r="C3" s="1"/>
      <c r="D3" s="1"/>
      <c r="E3" s="1"/>
    </row>
    <row r="4" spans="1:5" x14ac:dyDescent="0.25">
      <c r="A4" s="2" t="s">
        <v>603</v>
      </c>
      <c r="B4" s="1"/>
      <c r="C4" s="1"/>
      <c r="D4" s="1"/>
      <c r="E4" s="1"/>
    </row>
    <row r="5" spans="1:5" x14ac:dyDescent="0.25">
      <c r="A5" t="s">
        <v>600</v>
      </c>
      <c r="B5" s="1">
        <f>'Rapport pr. 27.10.2025 - m.hira'!G77</f>
        <v>325</v>
      </c>
      <c r="C5" s="1">
        <f>'Rapport pr. 27.10.2025 - m.hira'!H77</f>
        <v>0</v>
      </c>
      <c r="D5" s="1">
        <f>B5</f>
        <v>325</v>
      </c>
      <c r="E5" s="1">
        <f>D5-C5</f>
        <v>325</v>
      </c>
    </row>
    <row r="6" spans="1:5" x14ac:dyDescent="0.25">
      <c r="A6" t="s">
        <v>602</v>
      </c>
      <c r="B6" s="1">
        <f>VLOOKUP('Stamdata pr. 10.03.23'!I114,'Rapport pr. 27.10.2025 - m.hira'!$F$6:$H$234,2,FALSE)</f>
        <v>1344.05</v>
      </c>
      <c r="C6" s="1">
        <f>VLOOKUP('Stamdata pr. 10.03.23'!I114,'Rapport pr. 27.10.2025 - m.hira'!$F$6:$H$234,3,FALSE)</f>
        <v>1095</v>
      </c>
      <c r="D6" s="1">
        <f>B6</f>
        <v>1344.05</v>
      </c>
      <c r="E6" s="1">
        <f t="shared" ref="E6:E11" si="0">D6-C6</f>
        <v>249.04999999999995</v>
      </c>
    </row>
    <row r="7" spans="1:5" x14ac:dyDescent="0.25">
      <c r="A7" t="s">
        <v>669</v>
      </c>
      <c r="B7" s="1">
        <f>'Rapport pr. 27.10.2025 - m.hira'!G79</f>
        <v>6672.95</v>
      </c>
      <c r="C7" s="1">
        <f>'Rapport pr. 27.10.2025 - m.hira'!H79</f>
        <v>0</v>
      </c>
      <c r="D7" s="1">
        <f>B7</f>
        <v>6672.95</v>
      </c>
      <c r="E7" s="1">
        <f t="shared" si="0"/>
        <v>6672.95</v>
      </c>
    </row>
    <row r="8" spans="1:5" x14ac:dyDescent="0.25">
      <c r="A8" t="s">
        <v>651</v>
      </c>
      <c r="B8" s="1">
        <f>VLOOKUP('Stamdata pr. 10.03.23'!I109,'Rapport pr. 27.10.2025 - m.hira'!$F$6:$H$234,2,FALSE)</f>
        <v>4504.42</v>
      </c>
      <c r="C8" s="1">
        <f>VLOOKUP('Stamdata pr. 10.03.23'!I109,'Rapport pr. 27.10.2025 - m.hira'!$F$6:$H$234,3,FALSE)</f>
        <v>6853</v>
      </c>
      <c r="D8" s="1">
        <f>C8</f>
        <v>6853</v>
      </c>
      <c r="E8" s="1">
        <f t="shared" ref="E8:E9" si="1">D8-C8</f>
        <v>0</v>
      </c>
    </row>
    <row r="9" spans="1:5" x14ac:dyDescent="0.25">
      <c r="A9" t="s">
        <v>652</v>
      </c>
      <c r="B9" s="1">
        <f>VLOOKUP('Stamdata pr. 10.03.23'!I110,'Rapport pr. 27.10.2025 - m.hira'!$F$6:$H$234,2,FALSE)</f>
        <v>0</v>
      </c>
      <c r="C9" s="1">
        <f>VLOOKUP('Stamdata pr. 10.03.23'!I110,'Rapport pr. 27.10.2025 - m.hira'!$F$6:$H$234,3,FALSE)</f>
        <v>3167</v>
      </c>
      <c r="D9" s="1">
        <f t="shared" ref="D9:D11" si="2">C9</f>
        <v>3167</v>
      </c>
      <c r="E9" s="1">
        <f t="shared" si="1"/>
        <v>0</v>
      </c>
    </row>
    <row r="10" spans="1:5" x14ac:dyDescent="0.25">
      <c r="A10" t="s">
        <v>622</v>
      </c>
      <c r="B10" s="1">
        <f>VLOOKUP('Stamdata pr. 10.03.23'!I113,'Rapport pr. 27.10.2025 - m.hira'!$F$6:$H$234,2,FALSE)</f>
        <v>0</v>
      </c>
      <c r="C10" s="1">
        <f>VLOOKUP('Stamdata pr. 10.03.23'!I113,'Rapport pr. 27.10.2025 - m.hira'!$F$6:$H$234,3,FALSE)</f>
        <v>67168</v>
      </c>
      <c r="D10" s="44">
        <f>C10*15%+C10</f>
        <v>77243.199999999997</v>
      </c>
      <c r="E10" s="1">
        <f t="shared" ref="E10" si="3">D10-C10</f>
        <v>10075.199999999997</v>
      </c>
    </row>
    <row r="11" spans="1:5" x14ac:dyDescent="0.25">
      <c r="A11" t="s">
        <v>488</v>
      </c>
      <c r="B11" s="1">
        <f>'Rapport pr. 27.10.2025 - m.hira'!G86</f>
        <v>0</v>
      </c>
      <c r="C11" s="1">
        <f>'Rapport pr. 27.10.2025 - m.hira'!H86</f>
        <v>-11799</v>
      </c>
      <c r="D11" s="1">
        <f t="shared" si="2"/>
        <v>-11799</v>
      </c>
      <c r="E11" s="1">
        <f t="shared" si="0"/>
        <v>0</v>
      </c>
    </row>
    <row r="12" spans="1:5" x14ac:dyDescent="0.25">
      <c r="A12" s="2" t="s">
        <v>605</v>
      </c>
      <c r="B12" s="1"/>
      <c r="C12" s="1"/>
      <c r="D12" s="1"/>
      <c r="E12" s="1"/>
    </row>
    <row r="13" spans="1:5" x14ac:dyDescent="0.25">
      <c r="A13" t="s">
        <v>609</v>
      </c>
      <c r="B13" s="1">
        <f>'Rapport pr. 27.10.2025 - m.hira'!G88</f>
        <v>-1600</v>
      </c>
      <c r="C13" s="1">
        <f>'Rapport pr. 27.10.2025 - m.hira'!H88</f>
        <v>0</v>
      </c>
      <c r="D13" s="1">
        <f>B13</f>
        <v>-1600</v>
      </c>
      <c r="E13" s="1">
        <f t="shared" ref="E13" si="4">D13-C13</f>
        <v>-1600</v>
      </c>
    </row>
    <row r="14" spans="1:5" x14ac:dyDescent="0.25">
      <c r="A14" t="s">
        <v>606</v>
      </c>
      <c r="B14" s="1">
        <f>VLOOKUP('Stamdata pr. 10.03.23'!I117,'Rapport pr. 27.10.2025 - m.hira'!$F$6:$H$234,2,FALSE)</f>
        <v>-17338.22</v>
      </c>
      <c r="C14" s="1">
        <f>VLOOKUP('Stamdata pr. 10.03.23'!I117,'Rapport pr. 27.10.2025 - m.hira'!$F$6:$H$234,3,FALSE)</f>
        <v>-29028</v>
      </c>
      <c r="D14" s="1">
        <f>C14</f>
        <v>-29028</v>
      </c>
      <c r="E14" s="1">
        <f t="shared" ref="E14" si="5">D14-C14</f>
        <v>0</v>
      </c>
    </row>
    <row r="15" spans="1:5" x14ac:dyDescent="0.25">
      <c r="A15" t="s">
        <v>524</v>
      </c>
      <c r="B15" s="1">
        <f>'Rapport pr. 27.10.2025 - m.hira'!G87</f>
        <v>-20</v>
      </c>
      <c r="C15" s="1">
        <v>0</v>
      </c>
      <c r="D15" s="1">
        <f>B15</f>
        <v>-20</v>
      </c>
      <c r="E15" s="1">
        <f t="shared" ref="E15" si="6">D15-C15</f>
        <v>-20</v>
      </c>
    </row>
    <row r="16" spans="1:5" x14ac:dyDescent="0.25">
      <c r="A16" s="2" t="s">
        <v>14</v>
      </c>
      <c r="B16" s="3">
        <f>SUM(B5:B15)</f>
        <v>-6111.8000000000011</v>
      </c>
      <c r="C16" s="3">
        <f t="shared" ref="C16:E16" si="7">SUM(C5:C15)</f>
        <v>37456</v>
      </c>
      <c r="D16" s="3">
        <f t="shared" si="7"/>
        <v>53158.2</v>
      </c>
      <c r="E16" s="3">
        <f t="shared" si="7"/>
        <v>15702.199999999997</v>
      </c>
    </row>
    <row r="17" spans="2:3" x14ac:dyDescent="0.25">
      <c r="B17" s="1"/>
      <c r="C17" s="1"/>
    </row>
  </sheetData>
  <pageMargins left="0.7" right="0.7" top="0.75" bottom="0.75" header="0.3" footer="0.3"/>
  <pageSetup paperSize="9" scale="8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6"/>
  <sheetViews>
    <sheetView view="pageBreakPreview" zoomScale="60" zoomScaleNormal="100" workbookViewId="0">
      <selection activeCell="A2" sqref="A2:XFD2"/>
    </sheetView>
    <sheetView workbookViewId="1"/>
  </sheetViews>
  <sheetFormatPr defaultRowHeight="15" x14ac:dyDescent="0.25"/>
  <cols>
    <col min="1" max="1" width="40.7109375" customWidth="1"/>
    <col min="2" max="4" width="20.7109375" customWidth="1"/>
    <col min="5" max="5" width="30.7109375" customWidth="1"/>
    <col min="6" max="6" width="10.7109375" customWidth="1"/>
  </cols>
  <sheetData>
    <row r="1" spans="1:5" x14ac:dyDescent="0.25">
      <c r="A1" s="2" t="s">
        <v>8</v>
      </c>
    </row>
    <row r="2" spans="1:5" s="53" customFormat="1" x14ac:dyDescent="0.25">
      <c r="B2" s="52" t="s">
        <v>673</v>
      </c>
      <c r="C2" s="52" t="s">
        <v>0</v>
      </c>
      <c r="D2" s="52" t="s">
        <v>1</v>
      </c>
      <c r="E2" s="52" t="s">
        <v>2</v>
      </c>
    </row>
    <row r="3" spans="1:5" x14ac:dyDescent="0.25">
      <c r="B3" s="1"/>
      <c r="C3" s="1"/>
      <c r="D3" s="1"/>
      <c r="E3" s="1"/>
    </row>
    <row r="4" spans="1:5" x14ac:dyDescent="0.25">
      <c r="A4" s="2" t="s">
        <v>603</v>
      </c>
      <c r="B4" s="1"/>
      <c r="C4" s="1"/>
      <c r="D4" s="1"/>
      <c r="E4" s="1"/>
    </row>
    <row r="5" spans="1:5" x14ac:dyDescent="0.25">
      <c r="A5" t="s">
        <v>600</v>
      </c>
      <c r="B5" s="1">
        <f>VLOOKUP('Stamdata pr. 10.03.23'!I129,'Rapport pr. 27.10.2025 - m.hira'!$F$6:$H$234,2,FALSE)</f>
        <v>1299.5</v>
      </c>
      <c r="C5" s="1">
        <f>VLOOKUP('Stamdata pr. 10.03.23'!I129,'Rapport pr. 27.10.2025 - m.hira'!$F$6:$H$234,3,FALSE)</f>
        <v>10024</v>
      </c>
      <c r="D5" s="1">
        <f>C5</f>
        <v>10024</v>
      </c>
      <c r="E5" s="1">
        <f>D5-C5</f>
        <v>0</v>
      </c>
    </row>
    <row r="6" spans="1:5" x14ac:dyDescent="0.25">
      <c r="A6" t="s">
        <v>602</v>
      </c>
      <c r="B6" s="1">
        <f>VLOOKUP('Stamdata pr. 10.03.23'!I139,'Rapport pr. 27.10.2025 - m.hira'!$F$6:$H$234,2,FALSE)</f>
        <v>22099.05</v>
      </c>
      <c r="C6" s="1">
        <f>VLOOKUP('Stamdata pr. 10.03.23'!I139,'Rapport pr. 27.10.2025 - m.hira'!$F$6:$H$234,3,FALSE)</f>
        <v>22795</v>
      </c>
      <c r="D6" s="1">
        <f t="shared" ref="D6:D16" si="0">C6</f>
        <v>22795</v>
      </c>
      <c r="E6" s="1">
        <f t="shared" ref="E6:E17" si="1">D6-C6</f>
        <v>0</v>
      </c>
    </row>
    <row r="7" spans="1:5" x14ac:dyDescent="0.25">
      <c r="A7" t="s">
        <v>601</v>
      </c>
      <c r="B7" s="1">
        <f>VLOOKUP('Stamdata pr. 10.03.23'!I128,'Rapport pr. 27.10.2025 - m.hira'!$F$6:$H$234,2,FALSE)</f>
        <v>5666.5</v>
      </c>
      <c r="C7" s="1">
        <f>VLOOKUP('Stamdata pr. 10.03.23'!I128,'Rapport pr. 27.10.2025 - m.hira'!$F$6:$H$234,3,FALSE)</f>
        <v>11948</v>
      </c>
      <c r="D7" s="1">
        <f t="shared" si="0"/>
        <v>11948</v>
      </c>
      <c r="E7" s="1">
        <f t="shared" si="1"/>
        <v>0</v>
      </c>
    </row>
    <row r="8" spans="1:5" x14ac:dyDescent="0.25">
      <c r="A8" t="s">
        <v>669</v>
      </c>
      <c r="B8" s="1">
        <f>VLOOKUP('Stamdata pr. 10.03.23'!I132,'Rapport pr. 27.10.2025 - m.hira'!$F$6:$H$234,2,FALSE)</f>
        <v>93746.25</v>
      </c>
      <c r="C8" s="1">
        <f>VLOOKUP('Stamdata pr. 10.03.23'!I132,'Rapport pr. 27.10.2025 - m.hira'!$F$6:$H$234,3,FALSE)</f>
        <v>69156</v>
      </c>
      <c r="D8" s="1">
        <v>100000</v>
      </c>
      <c r="E8" s="1">
        <f t="shared" ref="E8:E14" si="2">D8-C8</f>
        <v>30844</v>
      </c>
    </row>
    <row r="9" spans="1:5" x14ac:dyDescent="0.25">
      <c r="A9" t="s">
        <v>653</v>
      </c>
      <c r="B9" s="1">
        <f>VLOOKUP('Stamdata pr. 10.03.23'!I133,'Rapport pr. 27.10.2025 - m.hira'!$F$6:$H$234,2,FALSE)</f>
        <v>9008.41</v>
      </c>
      <c r="C9" s="1">
        <f>VLOOKUP('Stamdata pr. 10.03.23'!I133,'Rapport pr. 27.10.2025 - m.hira'!$F$6:$H$234,3,FALSE)</f>
        <v>15092</v>
      </c>
      <c r="D9" s="1">
        <f t="shared" si="0"/>
        <v>15092</v>
      </c>
      <c r="E9" s="1">
        <f t="shared" si="2"/>
        <v>0</v>
      </c>
    </row>
    <row r="10" spans="1:5" x14ac:dyDescent="0.25">
      <c r="A10" t="s">
        <v>651</v>
      </c>
      <c r="B10" s="1">
        <f>VLOOKUP('Stamdata pr. 10.03.23'!I134,'Rapport pr. 27.10.2025 - m.hira'!$F$6:$H$234,2,FALSE)</f>
        <v>74729.210000000006</v>
      </c>
      <c r="C10" s="1">
        <f>VLOOKUP('Stamdata pr. 10.03.23'!I134,'Rapport pr. 27.10.2025 - m.hira'!$F$6:$H$234,3,FALSE)</f>
        <v>116645</v>
      </c>
      <c r="D10" s="1">
        <f t="shared" si="0"/>
        <v>116645</v>
      </c>
      <c r="E10" s="1">
        <f t="shared" si="2"/>
        <v>0</v>
      </c>
    </row>
    <row r="11" spans="1:5" x14ac:dyDescent="0.25">
      <c r="A11" t="s">
        <v>652</v>
      </c>
      <c r="B11" s="1">
        <f>VLOOKUP('Stamdata pr. 10.03.23'!I135,'Rapport pr. 27.10.2025 - m.hira'!$F$6:$H$234,2,FALSE)</f>
        <v>31755.54</v>
      </c>
      <c r="C11" s="1">
        <f>VLOOKUP('Stamdata pr. 10.03.23'!I135,'Rapport pr. 27.10.2025 - m.hira'!$F$6:$H$234,3,FALSE)</f>
        <v>48693</v>
      </c>
      <c r="D11" s="1">
        <f t="shared" si="0"/>
        <v>48693</v>
      </c>
      <c r="E11" s="1">
        <f t="shared" si="2"/>
        <v>0</v>
      </c>
    </row>
    <row r="12" spans="1:5" x14ac:dyDescent="0.25">
      <c r="A12" t="s">
        <v>655</v>
      </c>
      <c r="B12" s="1">
        <f>VLOOKUP('Stamdata pr. 10.03.23'!I136,'Rapport pr. 27.10.2025 - m.hira'!$F$6:$H$234,2,FALSE)</f>
        <v>11945.4</v>
      </c>
      <c r="C12" s="1">
        <f>VLOOKUP('Stamdata pr. 10.03.23'!I136,'Rapport pr. 27.10.2025 - m.hira'!$F$6:$H$234,3,FALSE)</f>
        <v>7911</v>
      </c>
      <c r="D12" s="1">
        <f>3982*4</f>
        <v>15928</v>
      </c>
      <c r="E12" s="1">
        <f t="shared" si="2"/>
        <v>8017</v>
      </c>
    </row>
    <row r="13" spans="1:5" x14ac:dyDescent="0.25">
      <c r="A13" t="s">
        <v>614</v>
      </c>
      <c r="B13" s="1">
        <f>VLOOKUP('Stamdata pr. 10.03.23'!I137,'Rapport pr. 27.10.2025 - m.hira'!$F$6:$H$234,2,FALSE)</f>
        <v>61748.72</v>
      </c>
      <c r="C13" s="1">
        <f>VLOOKUP('Stamdata pr. 10.03.23'!I137,'Rapport pr. 27.10.2025 - m.hira'!$F$6:$H$234,3,FALSE)</f>
        <v>115759</v>
      </c>
      <c r="D13" s="1">
        <v>90000</v>
      </c>
      <c r="E13" s="1">
        <f t="shared" si="2"/>
        <v>-25759</v>
      </c>
    </row>
    <row r="14" spans="1:5" x14ac:dyDescent="0.25">
      <c r="A14" t="s">
        <v>622</v>
      </c>
      <c r="B14" s="1">
        <f>VLOOKUP('Stamdata pr. 10.03.23'!I138,'Rapport pr. 27.10.2025 - m.hira'!$F$6:$H$234,2,FALSE)</f>
        <v>0</v>
      </c>
      <c r="C14" s="1">
        <f>VLOOKUP('Stamdata pr. 10.03.23'!I138,'Rapport pr. 27.10.2025 - m.hira'!$F$6:$H$234,3,FALSE)</f>
        <v>48120</v>
      </c>
      <c r="D14" s="44">
        <f>140000</f>
        <v>140000</v>
      </c>
      <c r="E14" s="1">
        <f t="shared" si="2"/>
        <v>91880</v>
      </c>
    </row>
    <row r="15" spans="1:5" x14ac:dyDescent="0.25">
      <c r="A15" t="s">
        <v>39</v>
      </c>
      <c r="B15" s="1">
        <f>VLOOKUP('Stamdata pr. 10.03.23'!I142,'Rapport pr. 27.10.2025 - m.hira'!$F$6:$H$234,2,FALSE)</f>
        <v>-92754.43</v>
      </c>
      <c r="C15" s="1">
        <f>VLOOKUP('Stamdata pr. 10.03.23'!I142,'Rapport pr. 27.10.2025 - m.hira'!$F$6:$H$234,3,FALSE)</f>
        <v>-90068</v>
      </c>
      <c r="D15" s="1">
        <f>B15</f>
        <v>-92754.43</v>
      </c>
      <c r="E15" s="1">
        <f t="shared" si="1"/>
        <v>-2686.429999999993</v>
      </c>
    </row>
    <row r="16" spans="1:5" x14ac:dyDescent="0.25">
      <c r="A16" t="s">
        <v>488</v>
      </c>
      <c r="B16" s="1">
        <f>VLOOKUP('Stamdata pr. 10.03.23'!I145,'Rapport pr. 27.10.2025 - m.hira'!$F$6:$H$234,2,FALSE)</f>
        <v>-10106.64</v>
      </c>
      <c r="C16" s="1">
        <f>VLOOKUP('Stamdata pr. 10.03.23'!I145,'Rapport pr. 27.10.2025 - m.hira'!$F$6:$H$234,3,FALSE)</f>
        <v>-24964</v>
      </c>
      <c r="D16" s="1">
        <f t="shared" si="0"/>
        <v>-24964</v>
      </c>
      <c r="E16" s="1">
        <f>D16-C16</f>
        <v>0</v>
      </c>
    </row>
    <row r="17" spans="1:5" x14ac:dyDescent="0.25">
      <c r="A17" s="2" t="s">
        <v>654</v>
      </c>
      <c r="B17" s="1">
        <f>'Rapport pr. 27.10.2025 - m.hira'!G102</f>
        <v>97726.86</v>
      </c>
      <c r="C17" s="1">
        <f>'Rapport pr. 27.10.2025 - m.hira'!H102</f>
        <v>50144</v>
      </c>
      <c r="D17" s="1">
        <f>B17</f>
        <v>97726.86</v>
      </c>
      <c r="E17" s="1">
        <f t="shared" si="1"/>
        <v>47582.86</v>
      </c>
    </row>
    <row r="18" spans="1:5" x14ac:dyDescent="0.25">
      <c r="A18" s="2" t="s">
        <v>605</v>
      </c>
      <c r="B18" s="1"/>
      <c r="C18" s="1"/>
      <c r="D18" s="1"/>
      <c r="E18" s="1"/>
    </row>
    <row r="19" spans="1:5" x14ac:dyDescent="0.25">
      <c r="A19" t="s">
        <v>609</v>
      </c>
      <c r="B19" s="1">
        <f>'Rapport pr. 27.10.2025 - m.hira'!G110</f>
        <v>-57600</v>
      </c>
      <c r="C19" s="1">
        <f>'Rapport pr. 27.10.2025 - m.hira'!H110</f>
        <v>0</v>
      </c>
      <c r="D19" s="1">
        <f>B19</f>
        <v>-57600</v>
      </c>
      <c r="E19" s="1">
        <f t="shared" ref="E19:E24" si="3">D19-C19</f>
        <v>-57600</v>
      </c>
    </row>
    <row r="20" spans="1:5" x14ac:dyDescent="0.25">
      <c r="A20" t="s">
        <v>606</v>
      </c>
      <c r="B20" s="1">
        <f>VLOOKUP('Stamdata pr. 10.03.23'!I144,'Rapport pr. 27.10.2025 - m.hira'!$F$6:$H$234,2,FALSE)</f>
        <v>-1005748.72</v>
      </c>
      <c r="C20" s="1">
        <f>VLOOKUP('Stamdata pr. 10.03.23'!I144,'Rapport pr. 27.10.2025 - m.hira'!$F$6:$H$234,3,FALSE)</f>
        <v>-1148957</v>
      </c>
      <c r="D20" s="1">
        <f>C20</f>
        <v>-1148957</v>
      </c>
      <c r="E20" s="1">
        <f t="shared" si="3"/>
        <v>0</v>
      </c>
    </row>
    <row r="21" spans="1:5" x14ac:dyDescent="0.25">
      <c r="A21" t="s">
        <v>524</v>
      </c>
      <c r="B21" s="1">
        <f>VLOOKUP('Stamdata pr. 10.03.23'!I146,'Rapport pr. 27.10.2025 - m.hira'!$F$6:$H$234,2,FALSE)</f>
        <v>-631653.75</v>
      </c>
      <c r="C21" s="1">
        <f>VLOOKUP('Stamdata pr. 10.03.23'!I146,'Rapport pr. 27.10.2025 - m.hira'!$F$6:$H$234,3,FALSE)</f>
        <v>-503198</v>
      </c>
      <c r="D21" s="1">
        <f>B21</f>
        <v>-631653.75</v>
      </c>
      <c r="E21" s="1">
        <f t="shared" si="3"/>
        <v>-128455.75</v>
      </c>
    </row>
    <row r="22" spans="1:5" x14ac:dyDescent="0.25">
      <c r="A22" t="s">
        <v>607</v>
      </c>
      <c r="B22" s="1">
        <f>VLOOKUP('Stamdata pr. 10.03.23'!I148,'Rapport pr. 27.10.2025 - m.hira'!$F$6:$H$234,2,FALSE)</f>
        <v>-4640</v>
      </c>
      <c r="C22" s="1">
        <f>VLOOKUP('Stamdata pr. 10.03.23'!I148,'Rapport pr. 27.10.2025 - m.hira'!$F$6:$H$234,3,FALSE)</f>
        <v>-5348</v>
      </c>
      <c r="D22" s="1">
        <f t="shared" ref="D22:D25" si="4">C22</f>
        <v>-5348</v>
      </c>
      <c r="E22" s="1">
        <f t="shared" si="3"/>
        <v>0</v>
      </c>
    </row>
    <row r="23" spans="1:5" x14ac:dyDescent="0.25">
      <c r="A23" t="s">
        <v>508</v>
      </c>
      <c r="B23" s="1">
        <f>VLOOKUP('Stamdata pr. 10.03.23'!I151,'Rapport pr. 27.10.2025 - m.hira'!$F$6:$H$234,2,FALSE)</f>
        <v>-57264</v>
      </c>
      <c r="C23" s="1">
        <f>VLOOKUP('Stamdata pr. 10.03.23'!I151,'Rapport pr. 27.10.2025 - m.hira'!$F$6:$H$234,3,FALSE)</f>
        <v>-47996</v>
      </c>
      <c r="D23" s="1">
        <f>B23</f>
        <v>-57264</v>
      </c>
      <c r="E23" s="1">
        <f t="shared" si="3"/>
        <v>-9268</v>
      </c>
    </row>
    <row r="24" spans="1:5" x14ac:dyDescent="0.25">
      <c r="A24" t="s">
        <v>608</v>
      </c>
      <c r="B24" s="1">
        <f>VLOOKUP('Stamdata pr. 10.03.23'!I149,'Rapport pr. 27.10.2025 - m.hira'!$F$6:$H$234,2,FALSE)</f>
        <v>1616</v>
      </c>
      <c r="C24" s="1">
        <f>VLOOKUP('Stamdata pr. 10.03.23'!I149,'Rapport pr. 27.10.2025 - m.hira'!$F$6:$H$234,3,FALSE)</f>
        <v>0</v>
      </c>
      <c r="D24" s="1">
        <f>B24</f>
        <v>1616</v>
      </c>
      <c r="E24" s="1">
        <f t="shared" si="3"/>
        <v>1616</v>
      </c>
    </row>
    <row r="25" spans="1:5" x14ac:dyDescent="0.25">
      <c r="A25" t="s">
        <v>632</v>
      </c>
      <c r="B25" s="1"/>
      <c r="C25" s="1"/>
      <c r="D25" s="1">
        <f t="shared" si="4"/>
        <v>0</v>
      </c>
      <c r="E25" s="1">
        <f t="shared" ref="E25" si="5">D25-C25</f>
        <v>0</v>
      </c>
    </row>
    <row r="26" spans="1:5" x14ac:dyDescent="0.25">
      <c r="A26" s="2" t="s">
        <v>14</v>
      </c>
      <c r="B26" s="3">
        <f>SUM(B5:B25)</f>
        <v>-1448426.1</v>
      </c>
      <c r="C26" s="3">
        <f>SUM(C5:C25)</f>
        <v>-1304244</v>
      </c>
      <c r="D26" s="3">
        <f>SUM(D5:D25)</f>
        <v>-1348073.3199999998</v>
      </c>
      <c r="E26" s="3">
        <f>SUM(E5:E25)</f>
        <v>-43829.320000000007</v>
      </c>
    </row>
    <row r="27" spans="1:5" x14ac:dyDescent="0.25">
      <c r="B27" s="1"/>
      <c r="C27" s="1"/>
    </row>
    <row r="29" spans="1:5" x14ac:dyDescent="0.25">
      <c r="C29" s="1"/>
    </row>
    <row r="30" spans="1:5" x14ac:dyDescent="0.25">
      <c r="D30" s="1"/>
    </row>
    <row r="36" spans="4:4" x14ac:dyDescent="0.25">
      <c r="D36" s="1"/>
    </row>
  </sheetData>
  <pageMargins left="0.7" right="0.7" top="0.75" bottom="0.75" header="0.3" footer="0.3"/>
  <pageSetup paperSize="9" scale="79" orientation="landscape" r:id="rId1"/>
  <colBreaks count="1" manualBreakCount="1">
    <brk id="23" max="1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29"/>
  <sheetViews>
    <sheetView view="pageBreakPreview" zoomScale="60" zoomScaleNormal="100" workbookViewId="0">
      <selection activeCell="A2" sqref="A2:XFD2"/>
    </sheetView>
    <sheetView workbookViewId="1"/>
  </sheetViews>
  <sheetFormatPr defaultRowHeight="15" x14ac:dyDescent="0.25"/>
  <cols>
    <col min="1" max="1" width="40.7109375" customWidth="1"/>
    <col min="2" max="4" width="20.7109375" customWidth="1"/>
    <col min="5" max="5" width="30.7109375" customWidth="1"/>
    <col min="6" max="6" width="10.7109375" customWidth="1"/>
  </cols>
  <sheetData>
    <row r="1" spans="1:5" x14ac:dyDescent="0.25">
      <c r="A1" s="2" t="s">
        <v>61</v>
      </c>
    </row>
    <row r="2" spans="1:5" s="53" customFormat="1" x14ac:dyDescent="0.25">
      <c r="B2" s="52" t="s">
        <v>673</v>
      </c>
      <c r="C2" s="52" t="s">
        <v>0</v>
      </c>
      <c r="D2" s="52" t="s">
        <v>1</v>
      </c>
      <c r="E2" s="52" t="s">
        <v>2</v>
      </c>
    </row>
    <row r="3" spans="1:5" x14ac:dyDescent="0.25">
      <c r="B3" s="1"/>
      <c r="C3" s="1"/>
      <c r="D3" s="1"/>
      <c r="E3" s="1"/>
    </row>
    <row r="4" spans="1:5" x14ac:dyDescent="0.25">
      <c r="A4" s="2" t="s">
        <v>603</v>
      </c>
      <c r="B4" s="1"/>
      <c r="C4" s="1"/>
      <c r="D4" s="1"/>
      <c r="E4" s="1"/>
    </row>
    <row r="5" spans="1:5" x14ac:dyDescent="0.25">
      <c r="A5" t="s">
        <v>600</v>
      </c>
      <c r="B5" s="1">
        <f>VLOOKUP('Stamdata pr. 10.03.23'!I159,'Rapport pr. 27.10.2025 - m.hira'!$F$6:$H$234,2,FALSE)</f>
        <v>3183.99</v>
      </c>
      <c r="C5" s="1">
        <f>VLOOKUP('Stamdata pr. 10.03.23'!I159,'Rapport pr. 27.10.2025 - m.hira'!$F$6:$H$234,3,FALSE)</f>
        <v>5012</v>
      </c>
      <c r="D5" s="1">
        <f>C5</f>
        <v>5012</v>
      </c>
      <c r="E5" s="1">
        <f>D5-C5</f>
        <v>0</v>
      </c>
    </row>
    <row r="6" spans="1:5" x14ac:dyDescent="0.25">
      <c r="A6" t="s">
        <v>602</v>
      </c>
      <c r="B6" s="1">
        <f>VLOOKUP('Stamdata pr. 10.03.23'!I169,'Rapport pr. 27.10.2025 - m.hira'!$F$6:$H$234,2,FALSE)</f>
        <v>39989.06</v>
      </c>
      <c r="C6" s="1">
        <f>VLOOKUP('Stamdata pr. 10.03.23'!I169,'Rapport pr. 27.10.2025 - m.hira'!$F$6:$H$234,3,FALSE)</f>
        <v>15604</v>
      </c>
      <c r="D6" s="1">
        <v>45000</v>
      </c>
      <c r="E6" s="1">
        <f t="shared" ref="E6:E15" si="0">D6-C6</f>
        <v>29396</v>
      </c>
    </row>
    <row r="7" spans="1:5" x14ac:dyDescent="0.25">
      <c r="A7" t="s">
        <v>601</v>
      </c>
      <c r="B7" s="1">
        <f>VLOOKUP('Stamdata pr. 10.03.23'!I158,'Rapport pr. 27.10.2025 - m.hira'!$F$6:$H$234,2,FALSE)</f>
        <v>7047</v>
      </c>
      <c r="C7" s="1">
        <f>VLOOKUP('Stamdata pr. 10.03.23'!I158,'Rapport pr. 27.10.2025 - m.hira'!$F$6:$H$234,3,FALSE)</f>
        <v>9467</v>
      </c>
      <c r="D7" s="1">
        <f t="shared" ref="D7:D16" si="1">C7</f>
        <v>9467</v>
      </c>
      <c r="E7" s="1">
        <f t="shared" si="0"/>
        <v>0</v>
      </c>
    </row>
    <row r="8" spans="1:5" x14ac:dyDescent="0.25">
      <c r="A8" t="s">
        <v>669</v>
      </c>
      <c r="B8" s="1">
        <f>VLOOKUP('Stamdata pr. 10.03.23'!I162,'Rapport pr. 27.10.2025 - m.hira'!$F$6:$H$234,2,FALSE)</f>
        <v>214517.87</v>
      </c>
      <c r="C8" s="1">
        <f>VLOOKUP('Stamdata pr. 10.03.23'!I162,'Rapport pr. 27.10.2025 - m.hira'!$F$6:$H$234,3,FALSE)</f>
        <v>48350</v>
      </c>
      <c r="D8" s="1">
        <f>B8+10000</f>
        <v>224517.87</v>
      </c>
      <c r="E8" s="1">
        <f t="shared" ref="E8:E13" si="2">D8-C8</f>
        <v>176167.87</v>
      </c>
    </row>
    <row r="9" spans="1:5" x14ac:dyDescent="0.25">
      <c r="A9" t="s">
        <v>653</v>
      </c>
      <c r="B9" s="1">
        <f>VLOOKUP('Stamdata pr. 10.03.23'!I163,'Rapport pr. 27.10.2025 - m.hira'!$F$6:$H$234,2,FALSE)</f>
        <v>642.24</v>
      </c>
      <c r="C9" s="1">
        <f>VLOOKUP('Stamdata pr. 10.03.23'!I163,'Rapport pr. 27.10.2025 - m.hira'!$F$6:$H$234,3,FALSE)</f>
        <v>2639</v>
      </c>
      <c r="D9" s="1">
        <f t="shared" si="1"/>
        <v>2639</v>
      </c>
      <c r="E9" s="1">
        <f t="shared" si="2"/>
        <v>0</v>
      </c>
    </row>
    <row r="10" spans="1:5" x14ac:dyDescent="0.25">
      <c r="A10" t="s">
        <v>651</v>
      </c>
      <c r="B10" s="1">
        <f>VLOOKUP('Stamdata pr. 10.03.23'!I164,'Rapport pr. 27.10.2025 - m.hira'!$F$6:$H$234,2,FALSE)</f>
        <v>63739.1</v>
      </c>
      <c r="C10" s="1">
        <f>VLOOKUP('Stamdata pr. 10.03.23'!I164,'Rapport pr. 27.10.2025 - m.hira'!$F$6:$H$234,3,FALSE)</f>
        <v>73884</v>
      </c>
      <c r="D10" s="1">
        <f t="shared" si="1"/>
        <v>73884</v>
      </c>
      <c r="E10" s="1">
        <f t="shared" si="2"/>
        <v>0</v>
      </c>
    </row>
    <row r="11" spans="1:5" x14ac:dyDescent="0.25">
      <c r="A11" t="s">
        <v>652</v>
      </c>
      <c r="B11" s="1">
        <f>VLOOKUP('Stamdata pr. 10.03.23'!I165,'Rapport pr. 27.10.2025 - m.hira'!$F$6:$H$234,2,FALSE)</f>
        <v>2730.78</v>
      </c>
      <c r="C11" s="1">
        <f>VLOOKUP('Stamdata pr. 10.03.23'!I165,'Rapport pr. 27.10.2025 - m.hira'!$F$6:$H$234,3,FALSE)</f>
        <v>3555</v>
      </c>
      <c r="D11" s="1">
        <f t="shared" si="1"/>
        <v>3555</v>
      </c>
      <c r="E11" s="1">
        <f t="shared" si="2"/>
        <v>0</v>
      </c>
    </row>
    <row r="12" spans="1:5" x14ac:dyDescent="0.25">
      <c r="A12" t="s">
        <v>614</v>
      </c>
      <c r="B12" s="1">
        <f>VLOOKUP('Stamdata pr. 10.03.23'!I167,'Rapport pr. 27.10.2025 - m.hira'!$F$6:$H$234,2,FALSE)</f>
        <v>33763.97</v>
      </c>
      <c r="C12" s="1">
        <f>VLOOKUP('Stamdata pr. 10.03.23'!I167,'Rapport pr. 27.10.2025 - m.hira'!$F$6:$H$234,3,FALSE)</f>
        <v>50459</v>
      </c>
      <c r="D12" s="1">
        <v>40000</v>
      </c>
      <c r="E12" s="1">
        <f t="shared" si="2"/>
        <v>-10459</v>
      </c>
    </row>
    <row r="13" spans="1:5" x14ac:dyDescent="0.25">
      <c r="A13" t="s">
        <v>622</v>
      </c>
      <c r="B13" s="1">
        <f>VLOOKUP('Stamdata pr. 10.03.23'!I168,'Rapport pr. 27.10.2025 - m.hira'!$F$6:$H$234,2,FALSE)</f>
        <v>0</v>
      </c>
      <c r="C13" s="1">
        <f>VLOOKUP('Stamdata pr. 10.03.23'!I168,'Rapport pr. 27.10.2025 - m.hira'!$F$6:$H$234,3,FALSE)</f>
        <v>19048</v>
      </c>
      <c r="D13" s="44">
        <v>35000</v>
      </c>
      <c r="E13" s="1">
        <f t="shared" si="2"/>
        <v>15952</v>
      </c>
    </row>
    <row r="14" spans="1:5" x14ac:dyDescent="0.25">
      <c r="A14" t="s">
        <v>39</v>
      </c>
      <c r="B14" s="1">
        <f>VLOOKUP('Stamdata pr. 10.03.23'!I172,'Rapport pr. 27.10.2025 - m.hira'!$F$6:$H$234,2,FALSE)</f>
        <v>-144358.81</v>
      </c>
      <c r="C14" s="1">
        <f>VLOOKUP('Stamdata pr. 10.03.23'!I172,'Rapport pr. 27.10.2025 - m.hira'!$F$6:$H$234,3,FALSE)</f>
        <v>-145272</v>
      </c>
      <c r="D14" s="1">
        <f>B14</f>
        <v>-144358.81</v>
      </c>
      <c r="E14" s="1">
        <f t="shared" si="0"/>
        <v>913.19000000000233</v>
      </c>
    </row>
    <row r="15" spans="1:5" x14ac:dyDescent="0.25">
      <c r="A15" t="s">
        <v>488</v>
      </c>
      <c r="B15" s="1">
        <f>VLOOKUP('Stamdata pr. 10.03.23'!I174,'Rapport pr. 27.10.2025 - m.hira'!$F$6:$H$234,2,FALSE)</f>
        <v>-1280</v>
      </c>
      <c r="C15" s="1">
        <f>VLOOKUP('Stamdata pr. 10.03.23'!I174,'Rapport pr. 27.10.2025 - m.hira'!$F$6:$H$234,3,FALSE)</f>
        <v>-6479</v>
      </c>
      <c r="D15" s="1">
        <f t="shared" si="1"/>
        <v>-6479</v>
      </c>
      <c r="E15" s="1">
        <f t="shared" si="0"/>
        <v>0</v>
      </c>
    </row>
    <row r="16" spans="1:5" x14ac:dyDescent="0.25">
      <c r="A16" s="2" t="s">
        <v>654</v>
      </c>
      <c r="B16" s="1">
        <f>'Rapport pr. 27.10.2025 - m.hira'!G124</f>
        <v>17403.89</v>
      </c>
      <c r="C16" s="1">
        <f>'Rapport pr. 27.10.2025 - m.hira'!H124</f>
        <v>20056</v>
      </c>
      <c r="D16" s="1">
        <f t="shared" si="1"/>
        <v>20056</v>
      </c>
      <c r="E16" s="1">
        <f t="shared" ref="E16" si="3">D16-C16</f>
        <v>0</v>
      </c>
    </row>
    <row r="17" spans="1:5" x14ac:dyDescent="0.25">
      <c r="A17" s="2" t="s">
        <v>605</v>
      </c>
      <c r="B17" s="1"/>
      <c r="C17" s="1"/>
      <c r="D17" s="1"/>
      <c r="E17" s="1"/>
    </row>
    <row r="18" spans="1:5" x14ac:dyDescent="0.25">
      <c r="A18" t="s">
        <v>609</v>
      </c>
      <c r="B18" s="1">
        <f>'Rapport pr. 27.10.2025 - m.hira'!G132</f>
        <v>-10368</v>
      </c>
      <c r="C18" s="1">
        <v>0</v>
      </c>
      <c r="D18" s="1">
        <f>B18</f>
        <v>-10368</v>
      </c>
      <c r="E18" s="1">
        <f t="shared" ref="E18" si="4">D18-C18</f>
        <v>-10368</v>
      </c>
    </row>
    <row r="19" spans="1:5" x14ac:dyDescent="0.25">
      <c r="A19" t="s">
        <v>606</v>
      </c>
      <c r="B19" s="1">
        <f>VLOOKUP('Stamdata pr. 10.03.23'!I173,'Rapport pr. 27.10.2025 - m.hira'!$F$6:$H$234,2,FALSE)</f>
        <v>-288645.03000000003</v>
      </c>
      <c r="C19" s="1">
        <f>VLOOKUP('Stamdata pr. 10.03.23'!I173,'Rapport pr. 27.10.2025 - m.hira'!$F$6:$H$234,3,FALSE)</f>
        <v>-322008</v>
      </c>
      <c r="D19" s="1">
        <f t="shared" ref="D19:D27" si="5">C19</f>
        <v>-322008</v>
      </c>
      <c r="E19" s="1">
        <f t="shared" ref="E19:E24" si="6">D19-C19</f>
        <v>0</v>
      </c>
    </row>
    <row r="20" spans="1:5" x14ac:dyDescent="0.25">
      <c r="A20" t="s">
        <v>524</v>
      </c>
      <c r="B20" s="1">
        <f>VLOOKUP('Stamdata pr. 10.03.23'!I175,'Rapport pr. 27.10.2025 - m.hira'!$F$6:$H$234,2,FALSE)</f>
        <v>-42203</v>
      </c>
      <c r="C20" s="1">
        <f>VLOOKUP('Stamdata pr. 10.03.23'!I175,'Rapport pr. 27.10.2025 - m.hira'!$F$6:$H$234,3,FALSE)</f>
        <v>-27660</v>
      </c>
      <c r="D20" s="1">
        <f>B20</f>
        <v>-42203</v>
      </c>
      <c r="E20" s="1">
        <f t="shared" si="6"/>
        <v>-14543</v>
      </c>
    </row>
    <row r="21" spans="1:5" x14ac:dyDescent="0.25">
      <c r="A21" t="s">
        <v>607</v>
      </c>
      <c r="B21" s="1">
        <f>VLOOKUP('Stamdata pr. 10.03.23'!I176,'Rapport pr. 27.10.2025 - m.hira'!$F$6:$H$234,2,FALSE)</f>
        <v>-7360</v>
      </c>
      <c r="C21" s="1">
        <f>VLOOKUP('Stamdata pr. 10.03.23'!I176,'Rapport pr. 27.10.2025 - m.hira'!$F$6:$H$234,3,FALSE)</f>
        <v>-5788</v>
      </c>
      <c r="D21" s="1">
        <f>B21</f>
        <v>-7360</v>
      </c>
      <c r="E21" s="1">
        <f t="shared" ref="E21" si="7">D21-C21</f>
        <v>-1572</v>
      </c>
    </row>
    <row r="22" spans="1:5" x14ac:dyDescent="0.25">
      <c r="A22" t="s">
        <v>508</v>
      </c>
      <c r="B22" s="1">
        <f>VLOOKUP('Stamdata pr. 10.03.23'!I180,'Rapport pr. 27.10.2025 - m.hira'!$F$6:$H$234,2,FALSE)</f>
        <v>-20768</v>
      </c>
      <c r="C22" s="1">
        <f>VLOOKUP('Stamdata pr. 10.03.23'!I180,'Rapport pr. 27.10.2025 - m.hira'!$F$6:$H$234,3,FALSE)</f>
        <v>-23180</v>
      </c>
      <c r="D22" s="1">
        <f t="shared" si="5"/>
        <v>-23180</v>
      </c>
      <c r="E22" s="1">
        <f t="shared" si="6"/>
        <v>0</v>
      </c>
    </row>
    <row r="23" spans="1:5" x14ac:dyDescent="0.25">
      <c r="A23" t="s">
        <v>3</v>
      </c>
      <c r="B23" s="1">
        <f>'Rapport pr. 27.10.2025 - m.hira'!G135</f>
        <v>150905.21</v>
      </c>
      <c r="C23" s="1">
        <f>'Rapport pr. 27.10.2025 - m.hira'!H135</f>
        <v>147008</v>
      </c>
      <c r="D23" s="1">
        <f>B23</f>
        <v>150905.21</v>
      </c>
      <c r="E23" s="1">
        <f t="shared" si="6"/>
        <v>3897.2099999999919</v>
      </c>
    </row>
    <row r="24" spans="1:5" x14ac:dyDescent="0.25">
      <c r="A24" t="s">
        <v>31</v>
      </c>
      <c r="B24" s="1">
        <f>'Rapport pr. 27.10.2025 - m.hira'!G136</f>
        <v>-197731.37</v>
      </c>
      <c r="C24" s="1">
        <f>'Rapport pr. 27.10.2025 - m.hira'!H136</f>
        <v>-235539</v>
      </c>
      <c r="D24" s="1">
        <f>-D23+-88531</f>
        <v>-239436.21</v>
      </c>
      <c r="E24" s="1">
        <f t="shared" si="6"/>
        <v>-3897.2099999999919</v>
      </c>
    </row>
    <row r="25" spans="1:5" x14ac:dyDescent="0.25">
      <c r="A25" t="s">
        <v>608</v>
      </c>
      <c r="B25" s="1">
        <f>'Rapport pr. 27.10.2025 - m.hira'!G131</f>
        <v>1522.9</v>
      </c>
      <c r="C25" s="1">
        <f>'Rapport pr. 27.10.2025 - m.hira'!H131</f>
        <v>0</v>
      </c>
      <c r="D25" s="1">
        <f>B25</f>
        <v>1522.9</v>
      </c>
      <c r="E25" s="1">
        <f t="shared" ref="E25:E27" si="8">D25-C25</f>
        <v>1522.9</v>
      </c>
    </row>
    <row r="26" spans="1:5" x14ac:dyDescent="0.25">
      <c r="A26" t="s">
        <v>43</v>
      </c>
      <c r="B26" s="1">
        <f>'Rapport pr. 27.10.2025 - m.hira'!G133</f>
        <v>-24215</v>
      </c>
      <c r="C26" s="1">
        <f>'Rapport pr. 27.10.2025 - m.hira'!H133</f>
        <v>-9988</v>
      </c>
      <c r="D26" s="1">
        <f>B26</f>
        <v>-24215</v>
      </c>
      <c r="E26" s="1">
        <f t="shared" si="8"/>
        <v>-14227</v>
      </c>
    </row>
    <row r="27" spans="1:5" x14ac:dyDescent="0.25">
      <c r="A27" t="s">
        <v>631</v>
      </c>
      <c r="B27" s="1"/>
      <c r="C27" s="1"/>
      <c r="D27" s="1">
        <f t="shared" si="5"/>
        <v>0</v>
      </c>
      <c r="E27" s="1">
        <f t="shared" si="8"/>
        <v>0</v>
      </c>
    </row>
    <row r="28" spans="1:5" x14ac:dyDescent="0.25">
      <c r="A28" s="2" t="s">
        <v>14</v>
      </c>
      <c r="B28" s="3">
        <f>SUM(B5:B27)</f>
        <v>-201483.2</v>
      </c>
      <c r="C28" s="3">
        <f>SUM(C5:C27)</f>
        <v>-380832</v>
      </c>
      <c r="D28" s="3">
        <f>SUM(D5:D27)</f>
        <v>-208049.04</v>
      </c>
      <c r="E28" s="3">
        <f>SUM(E5:E27)</f>
        <v>172782.96</v>
      </c>
    </row>
    <row r="29" spans="1:5" x14ac:dyDescent="0.25">
      <c r="B29" s="1"/>
      <c r="C29" s="1"/>
    </row>
  </sheetData>
  <pageMargins left="0.7" right="0.7" top="0.75" bottom="0.75" header="0.3" footer="0.3"/>
  <pageSetup paperSize="9" scale="83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8"/>
  <sheetViews>
    <sheetView view="pageBreakPreview" zoomScale="60" zoomScaleNormal="100" workbookViewId="0">
      <selection activeCell="E7" sqref="E7"/>
    </sheetView>
    <sheetView workbookViewId="1"/>
  </sheetViews>
  <sheetFormatPr defaultRowHeight="15" x14ac:dyDescent="0.25"/>
  <cols>
    <col min="1" max="1" width="33.28515625" bestFit="1" customWidth="1"/>
    <col min="2" max="2" width="18.5703125" bestFit="1" customWidth="1"/>
    <col min="3" max="3" width="12" bestFit="1" customWidth="1"/>
    <col min="4" max="4" width="18.42578125" bestFit="1" customWidth="1"/>
    <col min="5" max="5" width="28.85546875" bestFit="1" customWidth="1"/>
  </cols>
  <sheetData>
    <row r="1" spans="1:6" x14ac:dyDescent="0.25">
      <c r="A1" s="2" t="s">
        <v>40</v>
      </c>
    </row>
    <row r="2" spans="1:6" x14ac:dyDescent="0.25">
      <c r="B2" s="2" t="s">
        <v>673</v>
      </c>
      <c r="C2" s="2" t="s">
        <v>0</v>
      </c>
      <c r="D2" s="2" t="s">
        <v>1</v>
      </c>
      <c r="E2" s="2" t="s">
        <v>2</v>
      </c>
    </row>
    <row r="3" spans="1:6" x14ac:dyDescent="0.25">
      <c r="B3" s="1"/>
      <c r="C3" s="1"/>
      <c r="D3" s="1"/>
      <c r="E3" s="1"/>
    </row>
    <row r="4" spans="1:6" x14ac:dyDescent="0.25">
      <c r="A4" s="2" t="s">
        <v>603</v>
      </c>
      <c r="B4" s="1"/>
      <c r="C4" s="1"/>
      <c r="D4" s="1"/>
      <c r="E4" s="1"/>
    </row>
    <row r="5" spans="1:6" x14ac:dyDescent="0.25">
      <c r="A5" t="s">
        <v>39</v>
      </c>
      <c r="B5" s="1">
        <f>VLOOKUP('Stamdata pr. 10.03.23'!I183,'Rapport pr. 27.10.2025 - m.hira'!$F$6:$H$234,2,FALSE)</f>
        <v>-9625.57</v>
      </c>
      <c r="C5" s="1">
        <f>VLOOKUP('Stamdata pr. 10.03.23'!I183,'Rapport pr. 27.10.2025 - m.hira'!$F$6:$H$234,3,FALSE)</f>
        <v>-9485</v>
      </c>
      <c r="D5" s="1">
        <f>B5</f>
        <v>-9625.57</v>
      </c>
      <c r="E5" s="1">
        <f t="shared" ref="E5" si="0">D5-C5</f>
        <v>-140.56999999999971</v>
      </c>
      <c r="F5" t="s">
        <v>656</v>
      </c>
    </row>
    <row r="6" spans="1:6" x14ac:dyDescent="0.25">
      <c r="A6" t="s">
        <v>317</v>
      </c>
      <c r="B6" s="1">
        <f>VLOOKUP('Stamdata pr. 10.03.23'!I184,'Rapport pr. 27.10.2025 - m.hira'!$F$6:$H$234,2,FALSE)</f>
        <v>161.31</v>
      </c>
      <c r="C6" s="1">
        <f>VLOOKUP('Stamdata pr. 10.03.23'!I184,'Rapport pr. 27.10.2025 - m.hira'!$F$6:$H$234,3,FALSE)</f>
        <v>0</v>
      </c>
      <c r="D6" s="28">
        <f>B6+7258</f>
        <v>7419.31</v>
      </c>
      <c r="E6" s="1">
        <f t="shared" ref="E6" si="1">D6-C6</f>
        <v>7419.31</v>
      </c>
      <c r="F6" t="s">
        <v>677</v>
      </c>
    </row>
    <row r="7" spans="1:6" x14ac:dyDescent="0.25">
      <c r="A7" s="2" t="s">
        <v>14</v>
      </c>
      <c r="B7" s="3">
        <f>SUM(B5:B6)</f>
        <v>-9464.26</v>
      </c>
      <c r="C7" s="3">
        <f t="shared" ref="C7:D7" si="2">SUM(C5:C6)</f>
        <v>-9485</v>
      </c>
      <c r="D7" s="3">
        <f t="shared" si="2"/>
        <v>-2206.2599999999993</v>
      </c>
      <c r="E7" s="3">
        <f>SUM(E5:E6)</f>
        <v>7278.7400000000007</v>
      </c>
      <c r="F7" t="s">
        <v>678</v>
      </c>
    </row>
    <row r="8" spans="1:6" x14ac:dyDescent="0.25">
      <c r="A8" t="s">
        <v>32</v>
      </c>
      <c r="B8" s="1">
        <f>B7-'Rapport pr. 27.10.2025 - m.hira'!G137</f>
        <v>0</v>
      </c>
      <c r="C8" s="1">
        <f>C7-'Rapport pr. 27.10.2025 - m.hira'!H137</f>
        <v>0</v>
      </c>
      <c r="F8" t="s">
        <v>657</v>
      </c>
    </row>
  </sheetData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505F41BA57DDA46A5AAB13B8D545B71" ma:contentTypeVersion="12" ma:contentTypeDescription="Opret et nyt dokument." ma:contentTypeScope="" ma:versionID="f36dfcd73a3861bf173089d00712bea1">
  <xsd:schema xmlns:xsd="http://www.w3.org/2001/XMLSchema" xmlns:xs="http://www.w3.org/2001/XMLSchema" xmlns:p="http://schemas.microsoft.com/office/2006/metadata/properties" xmlns:ns2="5b9850fa-7453-45be-871e-decbda9128aa" xmlns:ns3="b5deada4-b79c-402c-8e83-e292a57f4351" targetNamespace="http://schemas.microsoft.com/office/2006/metadata/properties" ma:root="true" ma:fieldsID="514fb700a2df5a629e4456ac955819f0" ns2:_="" ns3:_="">
    <xsd:import namespace="5b9850fa-7453-45be-871e-decbda9128aa"/>
    <xsd:import namespace="b5deada4-b79c-402c-8e83-e292a57f435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9850fa-7453-45be-871e-decbda9128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Billedmærker" ma:readOnly="false" ma:fieldId="{5cf76f15-5ced-4ddc-b409-7134ff3c332f}" ma:taxonomyMulti="true" ma:sspId="108febd6-0a5e-4c61-8eef-62daee41b6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deada4-b79c-402c-8e83-e292a57f4351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146c9861-8a8f-4c4f-95dc-34405d6e9bca}" ma:internalName="TaxCatchAll" ma:showField="CatchAllData" ma:web="b5deada4-b79c-402c-8e83-e292a57f435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5deada4-b79c-402c-8e83-e292a57f4351" xsi:nil="true"/>
    <lcf76f155ced4ddcb4097134ff3c332f xmlns="5b9850fa-7453-45be-871e-decbda9128a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35FF3CF-4B2B-459B-8E9D-2C27A91BFEF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244F98F-8938-49B0-89AE-94EF01BA21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b9850fa-7453-45be-871e-decbda9128aa"/>
    <ds:schemaRef ds:uri="b5deada4-b79c-402c-8e83-e292a57f43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3BC6911-6EAC-4952-8723-E516E474FBB5}">
  <ds:schemaRefs>
    <ds:schemaRef ds:uri="5b9850fa-7453-45be-871e-decbda9128aa"/>
    <ds:schemaRef ds:uri="http://schemas.microsoft.com/office/2006/documentManagement/types"/>
    <ds:schemaRef ds:uri="http://purl.org/dc/elements/1.1/"/>
    <ds:schemaRef ds:uri="http://www.w3.org/XML/1998/namespace"/>
    <ds:schemaRef ds:uri="http://purl.org/dc/dcmitype/"/>
    <ds:schemaRef ds:uri="http://schemas.openxmlformats.org/package/2006/metadata/core-properties"/>
    <ds:schemaRef ds:uri="b5deada4-b79c-402c-8e83-e292a57f4351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16</vt:i4>
      </vt:variant>
      <vt:variant>
        <vt:lpstr>Navngivne områder</vt:lpstr>
      </vt:variant>
      <vt:variant>
        <vt:i4>12</vt:i4>
      </vt:variant>
    </vt:vector>
  </HeadingPairs>
  <TitlesOfParts>
    <vt:vector size="28" baseType="lpstr">
      <vt:lpstr>Alle</vt:lpstr>
      <vt:lpstr>Fælles adm.</vt:lpstr>
      <vt:lpstr>Klintholm Havn</vt:lpstr>
      <vt:lpstr>Stege Havn</vt:lpstr>
      <vt:lpstr>Bogø Havn</vt:lpstr>
      <vt:lpstr>Skåninge bro</vt:lpstr>
      <vt:lpstr>Nordhavnen</vt:lpstr>
      <vt:lpstr>Masnedsund Havn</vt:lpstr>
      <vt:lpstr>Jacobs Havn</vt:lpstr>
      <vt:lpstr>Gl. Kalvehave</vt:lpstr>
      <vt:lpstr>Sandvig Havn</vt:lpstr>
      <vt:lpstr>Kalvehave Havn</vt:lpstr>
      <vt:lpstr>Præstø Havn</vt:lpstr>
      <vt:lpstr>Hårbølle Havn</vt:lpstr>
      <vt:lpstr>Rapport pr. 27.10.2025 - m.hira</vt:lpstr>
      <vt:lpstr>Stamdata pr. 10.03.23</vt:lpstr>
      <vt:lpstr>Alle!Udskriftsområde</vt:lpstr>
      <vt:lpstr>'Bogø Havn'!Udskriftsområde</vt:lpstr>
      <vt:lpstr>'Fælles adm.'!Udskriftsområde</vt:lpstr>
      <vt:lpstr>'Gl. Kalvehave'!Udskriftsområde</vt:lpstr>
      <vt:lpstr>'Hårbølle Havn'!Udskriftsområde</vt:lpstr>
      <vt:lpstr>'Kalvehave Havn'!Udskriftsområde</vt:lpstr>
      <vt:lpstr>'Klintholm Havn'!Udskriftsområde</vt:lpstr>
      <vt:lpstr>'Masnedsund Havn'!Udskriftsområde</vt:lpstr>
      <vt:lpstr>Nordhavnen!Udskriftsområde</vt:lpstr>
      <vt:lpstr>'Præstø Havn'!Udskriftsområde</vt:lpstr>
      <vt:lpstr>'Skåninge bro'!Udskriftsområde</vt:lpstr>
      <vt:lpstr>'Stege Havn'!Udskriftsområde</vt:lpstr>
    </vt:vector>
  </TitlesOfParts>
  <Company>Vordingborg Kommune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mbir</dc:creator>
  <cp:lastModifiedBy>Simon Wede Lohse</cp:lastModifiedBy>
  <cp:lastPrinted>2025-11-04T10:31:08Z</cp:lastPrinted>
  <dcterms:created xsi:type="dcterms:W3CDTF">2015-05-04T06:55:48Z</dcterms:created>
  <dcterms:modified xsi:type="dcterms:W3CDTF">2025-11-04T10:31:31Z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0x0101004505F41BA57DDA46A5AAB13B8D545B71</vt:lpwstr>
  </property>
  <property fmtid="{D5CDD505-2E9C-101B-9397-08002B2CF9AE}" pid="3" name="MediaServiceImageTags">
    <vt:lpwstr/>
  </property>
</Properties>
</file>